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4.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7.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FDC4D7BB-F989-4630-A524-78158CC3E230}" xr6:coauthVersionLast="47" xr6:coauthVersionMax="47" xr10:uidLastSave="{00000000-0000-0000-0000-000000000000}"/>
  <bookViews>
    <workbookView xWindow="-120" yWindow="-120" windowWidth="20730" windowHeight="11040" tabRatio="907" activeTab="1"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state="hidden" r:id="rId7"/>
    <sheet name="CGAndSG" sheetId="3" state="hidden" r:id="rId8"/>
    <sheet name="Banks" sheetId="4" state="hidden" r:id="rId9"/>
    <sheet name="OtherIND" sheetId="5" state="hidden"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state="hidden"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state="hidden" r:id="rId45"/>
    <sheet name="Indivisual(aII)" sheetId="28" state="hidden" r:id="rId46"/>
    <sheet name="NBFC" sheetId="31" state="hidden" r:id="rId47"/>
    <sheet name="EmpTrust" sheetId="32" state="hidden" r:id="rId48"/>
    <sheet name="OD" sheetId="33" state="hidden" r:id="rId49"/>
    <sheet name="Other_NonInsti" sheetId="34" state="hidden"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34" l="1"/>
  <c r="U15" i="34"/>
  <c r="O15" i="34"/>
  <c r="Q15" i="34" s="1"/>
  <c r="M15" i="34"/>
  <c r="AC16" i="28"/>
  <c r="V16" i="28"/>
  <c r="S16" i="28"/>
  <c r="M16" i="28"/>
  <c r="O16" i="28" s="1"/>
  <c r="K16" i="28"/>
  <c r="AC15" i="28"/>
  <c r="V15" i="28"/>
  <c r="S15" i="28"/>
  <c r="M15" i="28"/>
  <c r="O15" i="28" s="1"/>
  <c r="K15" i="28"/>
  <c r="X17" i="2"/>
  <c r="V17" i="2"/>
  <c r="S17" i="2"/>
  <c r="M17" i="2"/>
  <c r="O17" i="2" s="1"/>
  <c r="K17" i="2"/>
  <c r="X16" i="2"/>
  <c r="V16" i="2"/>
  <c r="S16" i="2"/>
  <c r="M16" i="2"/>
  <c r="O16" i="2" s="1"/>
  <c r="K16" i="2"/>
  <c r="X15" i="2"/>
  <c r="V15" i="2"/>
  <c r="S15" i="2"/>
  <c r="M15" i="2"/>
  <c r="O15" i="2" s="1"/>
  <c r="K15" i="2"/>
  <c r="AD15" i="5"/>
  <c r="Z15" i="5"/>
  <c r="X15" i="5"/>
  <c r="U15" i="5"/>
  <c r="O15" i="5"/>
  <c r="Q15" i="5" s="1"/>
  <c r="M15" i="5"/>
  <c r="AC41" i="1" l="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7"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R13" i="34"/>
  <c r="L13" i="38"/>
  <c r="T13" i="38"/>
  <c r="T13" i="31"/>
  <c r="T13" i="32"/>
  <c r="T13" i="21"/>
  <c r="V13" i="24"/>
  <c r="T13" i="22"/>
  <c r="AC13" i="22" s="1"/>
  <c r="T13" i="19"/>
  <c r="L13" i="21"/>
  <c r="V13" i="34"/>
  <c r="N13" i="34"/>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AD13" i="3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7" i="34" l="1"/>
  <c r="L17" i="34"/>
  <c r="K17" i="34"/>
  <c r="J3" i="34"/>
  <c r="V16" i="25"/>
  <c r="AC13" i="11"/>
  <c r="N13" i="5"/>
  <c r="V13" i="5"/>
  <c r="T13" i="3"/>
  <c r="L13" i="2"/>
  <c r="L13" i="4"/>
  <c r="T13" i="4"/>
  <c r="AC13" i="6"/>
  <c r="AC13" i="16"/>
  <c r="AC13" i="14"/>
  <c r="AC13" i="18"/>
  <c r="M17"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9" i="2"/>
  <c r="Z14" i="1" s="1"/>
  <c r="W19" i="2"/>
  <c r="U19" i="2"/>
  <c r="R19" i="2"/>
  <c r="S14" i="1" s="1"/>
  <c r="Q19" i="2"/>
  <c r="R14" i="1" s="1"/>
  <c r="J19" i="2"/>
  <c r="K14" i="1" s="1"/>
  <c r="I19" i="2"/>
  <c r="J14" i="1" s="1"/>
  <c r="S19" i="2"/>
  <c r="T14" i="1" s="1"/>
  <c r="K19" i="2"/>
  <c r="L14" i="1" l="1"/>
  <c r="X14" i="1"/>
  <c r="X19" i="2"/>
  <c r="V14" i="1"/>
  <c r="V19" i="2"/>
  <c r="J16" i="44"/>
  <c r="K77" i="1"/>
  <c r="J15" i="44" s="1"/>
  <c r="L75" i="1"/>
  <c r="W75" i="1" s="1"/>
  <c r="V16" i="44" s="1"/>
  <c r="J17" i="44"/>
  <c r="L76" i="1"/>
  <c r="S18" i="28"/>
  <c r="K18" i="28"/>
  <c r="V18" i="28" s="1"/>
  <c r="Y14" i="1" l="1"/>
  <c r="W14" i="1"/>
  <c r="K17" i="44"/>
  <c r="W76" i="1"/>
  <c r="V17" i="44" s="1"/>
  <c r="K16" i="44"/>
  <c r="L77" i="1"/>
  <c r="O19"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9" i="2"/>
  <c r="O14" i="1" s="1"/>
  <c r="M19" i="2"/>
  <c r="N14" i="1" s="1"/>
  <c r="H19"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R15" i="34" s="1"/>
  <c r="P17" i="2" l="1"/>
  <c r="P16" i="28"/>
  <c r="P15" i="28"/>
  <c r="P15" i="2"/>
  <c r="P16" i="2"/>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9"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V15" i="34" l="1"/>
  <c r="N15" i="34"/>
  <c r="T16" i="28"/>
  <c r="T15" i="28"/>
  <c r="L16" i="28"/>
  <c r="L15" i="28"/>
  <c r="T17" i="2"/>
  <c r="L17" i="2"/>
  <c r="T16" i="2"/>
  <c r="L16" i="2"/>
  <c r="T15" i="2"/>
  <c r="L15" i="2"/>
  <c r="V15" i="5"/>
  <c r="N15" i="5"/>
  <c r="M17" i="1"/>
  <c r="U17" i="1"/>
  <c r="V17" i="5"/>
  <c r="N17" i="5"/>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9" i="2"/>
  <c r="U14" i="1"/>
  <c r="M18" i="1"/>
  <c r="T19"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C17" i="2" l="1"/>
  <c r="AC16" i="2"/>
  <c r="AC15" i="2"/>
  <c r="AF15" i="5"/>
  <c r="AG13" i="5" s="1"/>
  <c r="H17" i="1" s="1"/>
  <c r="AD13" i="5"/>
  <c r="AD13" i="6"/>
  <c r="H20" i="1" s="1"/>
  <c r="AD1" i="3"/>
  <c r="AD13" i="14"/>
  <c r="H23" i="1" s="1"/>
  <c r="V3" i="24"/>
  <c r="V16" i="24"/>
  <c r="V17"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7" i="34"/>
  <c r="AB17" i="34"/>
  <c r="AA17" i="34"/>
  <c r="N17" i="34"/>
  <c r="P17" i="34"/>
  <c r="O17" i="34"/>
  <c r="N3" i="34"/>
  <c r="O3" i="34"/>
  <c r="Q3" i="34"/>
  <c r="Q17" i="34"/>
  <c r="P3" i="34"/>
  <c r="U3" i="34"/>
  <c r="W17" i="34"/>
  <c r="X17" i="34" s="1"/>
  <c r="T17" i="34"/>
  <c r="Y17" i="34"/>
  <c r="S3" i="34"/>
  <c r="X3" i="34"/>
  <c r="Y3" i="34"/>
  <c r="W3" i="34"/>
  <c r="U17" i="34"/>
  <c r="T3" i="34"/>
  <c r="S17" i="34"/>
  <c r="R3" i="34"/>
  <c r="R17" i="34"/>
  <c r="T14" i="44"/>
  <c r="U79" i="1"/>
  <c r="T18" i="44" s="1"/>
  <c r="AD13" i="2" l="1"/>
  <c r="H14" i="1" s="1"/>
  <c r="H25" i="1"/>
  <c r="AD13" i="3"/>
  <c r="H15" i="1" s="1"/>
  <c r="H18" i="1" l="1"/>
  <c r="H26" i="1" s="1"/>
  <c r="G13" i="44" s="1"/>
  <c r="H78" i="1" l="1"/>
  <c r="H79" i="1"/>
  <c r="G18" i="44" s="1"/>
  <c r="AB41" i="1"/>
  <c r="AB71" i="1" s="1"/>
  <c r="AB78" i="1" l="1"/>
  <c r="AA14" i="44"/>
  <c r="AB79" i="1"/>
  <c r="AA18" i="44" s="1"/>
</calcChain>
</file>

<file path=xl/sharedStrings.xml><?xml version="1.0" encoding="utf-8"?>
<sst xmlns="http://schemas.openxmlformats.org/spreadsheetml/2006/main" count="4579" uniqueCount="890">
  <si>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</si>
  <si>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</si>
  <si>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</si>
  <si>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</si>
  <si>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</si>
  <si>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</si>
  <si>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</si>
  <si>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</si>
  <si>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</si>
  <si>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</si>
  <si>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</si>
  <si>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</si>
  <si>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</si>
  <si>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</si>
  <si>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</si>
  <si>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</si>
  <si>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</si>
  <si>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</si>
  <si>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</si>
  <si>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</si>
  <si>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</si>
  <si>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</si>
  <si>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</si>
  <si>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</si>
  <si>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</si>
  <si>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</si>
  <si>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</si>
  <si>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</si>
  <si>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</si>
  <si>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</si>
  <si>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</si>
  <si>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</si>
  <si>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</si>
  <si>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</si>
  <si>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</si>
  <si>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</si>
  <si>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</si>
  <si>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</si>
  <si>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</si>
  <si>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</si>
  <si>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</si>
  <si>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</si>
  <si>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</si>
  <si>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</si>
  <si>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</si>
  <si>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</si>
  <si>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</si>
  <si>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</si>
  <si>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</si>
  <si>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</si>
  <si>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</si>
  <si>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</si>
  <si>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</si>
  <si>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</si>
  <si>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</si>
  <si>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</si>
  <si>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</si>
  <si>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</si>
  <si>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</si>
  <si>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</si>
  <si>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</si>
  <si>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</si>
  <si>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</si>
  <si>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</si>
  <si>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</si>
  <si>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</si>
  <si>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</si>
  <si>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</si>
  <si>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</si>
  <si>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</si>
  <si>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</si>
  <si>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</si>
  <si>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</si>
  <si>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</si>
  <si>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</si>
  <si>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</si>
  <si>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</si>
  <si>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</si>
  <si>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</si>
  <si>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</si>
  <si>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</si>
  <si>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</si>
  <si>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</si>
  <si>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</si>
  <si>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</si>
  <si>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</si>
  <si>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</si>
  <si>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</si>
  <si>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</si>
  <si>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</si>
  <si>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</si>
  <si>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</si>
  <si>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</si>
  <si>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</si>
  <si>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</si>
  <si>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</si>
  <si>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</si>
  <si>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</si>
  <si>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</si>
  <si>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</si>
  <si>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</si>
  <si>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</si>
  <si>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</si>
  <si>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</si>
  <si>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</si>
  <si>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</si>
  <si>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</si>
  <si>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</si>
  <si>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</si>
  <si>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</si>
  <si>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</si>
  <si>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</si>
  <si>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</si>
  <si>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</si>
  <si>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</si>
  <si>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</si>
  <si>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</si>
  <si>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</si>
  <si>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</si>
  <si>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</si>
  <si>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</si>
  <si>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</si>
  <si>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</si>
  <si>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</si>
  <si>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</si>
  <si>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</si>
  <si>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</si>
  <si>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</si>
  <si>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</si>
  <si>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</si>
  <si>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</si>
  <si>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</si>
  <si>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</si>
  <si>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</si>
  <si>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</si>
  <si>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</si>
  <si>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</si>
  <si>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</si>
  <si>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</si>
  <si>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</si>
  <si>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</si>
  <si>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</si>
  <si>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</si>
  <si>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</si>
  <si>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</si>
  <si>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</si>
  <si>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</si>
  <si>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</si>
  <si>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</si>
  <si>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</si>
  <si>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</si>
  <si>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</si>
  <si>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</si>
  <si>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</si>
  <si>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</si>
  <si>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</si>
  <si>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</si>
  <si>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</si>
  <si>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</si>
  <si>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</si>
  <si>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</si>
  <si>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</si>
  <si>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</si>
  <si>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</si>
  <si>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</si>
  <si>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</si>
  <si>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</si>
  <si>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</si>
  <si>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</si>
  <si>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</si>
  <si>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</si>
  <si>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</si>
  <si>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</si>
  <si>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</si>
  <si>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</si>
  <si>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</si>
  <si>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</si>
  <si>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</si>
  <si>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</si>
  <si>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</si>
  <si>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</si>
  <si>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</si>
  <si>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</si>
  <si>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</si>
  <si>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</si>
  <si>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</si>
  <si>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</si>
  <si>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</si>
  <si>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</si>
  <si>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</si>
  <si>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</si>
  <si>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</si>
  <si>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</si>
  <si>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</si>
  <si>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</si>
  <si>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</si>
  <si>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</si>
  <si>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</si>
  <si>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</si>
  <si>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</si>
  <si>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</si>
  <si>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</si>
  <si>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</si>
  <si>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</si>
  <si>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</si>
  <si>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</si>
  <si>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</si>
  <si>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</si>
  <si>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</si>
  <si>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</si>
  <si>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</si>
  <si>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</si>
  <si>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</si>
  <si>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</si>
  <si>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</si>
  <si>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</si>
  <si>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</si>
  <si>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</si>
  <si>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</si>
  <si>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</si>
  <si>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</si>
  <si>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</si>
  <si>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</si>
  <si>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</si>
  <si>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</si>
  <si>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</si>
  <si>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</si>
  <si>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</si>
  <si>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</si>
  <si>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</si>
  <si>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</si>
  <si>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</si>
  <si>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</si>
  <si>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</si>
  <si>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</si>
  <si>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</si>
  <si>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</si>
  <si>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</si>
  <si>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</si>
  <si>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</si>
  <si>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</si>
  <si>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</si>
  <si>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</si>
  <si>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</si>
  <si>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</si>
  <si>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</si>
  <si>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</si>
  <si>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</si>
  <si>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</si>
  <si>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</si>
  <si>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</si>
  <si>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</si>
  <si>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</si>
  <si>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</si>
  <si>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</si>
  <si>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</si>
  <si>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</si>
  <si>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</si>
  <si>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</si>
  <si>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</si>
  <si>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</si>
  <si>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</si>
  <si>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</si>
  <si>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</si>
  <si>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</si>
  <si>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</si>
  <si>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</si>
  <si>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</si>
  <si>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</si>
  <si>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</si>
  <si>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</si>
  <si>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</si>
  <si>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</si>
  <si>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</si>
  <si>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</si>
  <si>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</si>
  <si>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</si>
  <si>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</si>
  <si>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</si>
  <si>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</si>
  <si>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</si>
  <si>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</si>
  <si>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</si>
  <si>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</si>
  <si>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</si>
  <si>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</si>
  <si>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</si>
  <si>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</si>
  <si>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</si>
  <si>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</si>
  <si>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</si>
  <si>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</si>
  <si>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</si>
  <si>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</si>
  <si>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</si>
  <si>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</si>
  <si>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</si>
  <si>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</si>
  <si>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</si>
  <si>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</si>
  <si>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</si>
  <si>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</si>
  <si>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</si>
  <si>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</si>
  <si>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</si>
  <si>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</si>
  <si>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</si>
  <si>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</si>
  <si>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</si>
  <si>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</si>
  <si>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</si>
  <si>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</si>
  <si>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</si>
  <si>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</si>
  <si>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</si>
  <si>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</si>
  <si>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</si>
  <si>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</si>
  <si>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</si>
  <si>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</si>
  <si>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</si>
  <si>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</si>
  <si>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</si>
  <si>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</si>
  <si>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</si>
  <si>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</si>
  <si>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</si>
  <si>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</si>
  <si>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</si>
  <si>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</si>
  <si>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</si>
  <si>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</si>
  <si>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</si>
  <si>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</si>
  <si>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</si>
  <si>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</si>
  <si>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</si>
  <si>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</si>
  <si>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</si>
  <si>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</si>
  <si>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</si>
  <si>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</si>
  <si>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</si>
  <si>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</si>
  <si>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</si>
  <si>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</si>
  <si>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</si>
  <si>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</si>
  <si>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</si>
  <si>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</si>
  <si>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</si>
  <si>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</si>
  <si>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</si>
  <si>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</si>
  <si>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</si>
  <si>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</si>
  <si>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</si>
  <si>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</si>
  <si>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</si>
  <si>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</si>
  <si>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</si>
  <si>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</si>
  <si>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</si>
  <si>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</si>
  <si>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</si>
  <si>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</si>
  <si>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</si>
  <si>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</si>
  <si>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</si>
  <si>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</si>
  <si>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</si>
  <si>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</si>
  <si>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</si>
  <si>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</si>
  <si>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</si>
  <si>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</si>
  <si>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</si>
  <si>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</si>
  <si>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</si>
  <si>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</si>
  <si>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</si>
  <si>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</si>
  <si>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</si>
  <si>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</si>
  <si>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</si>
  <si>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</si>
  <si>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</si>
  <si>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</si>
  <si>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</si>
  <si>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</si>
  <si>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</si>
  <si>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</si>
  <si>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</si>
  <si>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</si>
  <si>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</si>
  <si>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</si>
  <si>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</si>
  <si>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</si>
  <si>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</si>
  <si>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</si>
  <si>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</si>
  <si>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</si>
  <si>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</si>
  <si>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</si>
  <si>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</si>
  <si>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</si>
  <si>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</si>
  <si>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</si>
  <si>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</si>
  <si>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</si>
  <si>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</si>
  <si>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</si>
  <si>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</si>
  <si>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</si>
  <si>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</si>
  <si>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</si>
  <si>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</si>
  <si>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</si>
  <si>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</si>
  <si>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</si>
  <si>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</si>
  <si>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</si>
  <si>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</si>
  <si>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</si>
  <si>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</si>
  <si>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</si>
  <si>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</si>
  <si>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</si>
  <si>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</si>
  <si>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</si>
  <si>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</si>
  <si>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</si>
  <si>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</si>
  <si>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</si>
  <si>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</si>
  <si>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</si>
  <si>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</si>
  <si>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</si>
  <si>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</si>
  <si>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</si>
  <si>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</si>
  <si>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</si>
  <si>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</si>
  <si>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</si>
  <si>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</si>
  <si>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</si>
  <si>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</si>
  <si>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</si>
  <si>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</si>
  <si>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</si>
  <si>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</si>
  <si>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</si>
  <si>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</si>
  <si>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</si>
  <si>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</si>
  <si>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</si>
  <si>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</si>
  <si>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</si>
  <si>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</si>
  <si>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</si>
  <si>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</si>
  <si>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</si>
  <si>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</si>
  <si>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</si>
  <si>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</si>
  <si>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</si>
  <si>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</si>
  <si>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</si>
  <si>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</si>
  <si>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</si>
  <si>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</si>
  <si>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</si>
  <si>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</si>
  <si>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</si>
  <si>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</si>
  <si>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</si>
  <si>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</si>
  <si>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</si>
  <si>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</si>
  <si>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</si>
  <si>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</si>
  <si>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</si>
  <si>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</si>
  <si>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</si>
  <si>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</si>
  <si>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</si>
  <si>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</si>
  <si>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</si>
  <si>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</si>
  <si>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</si>
  <si>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</si>
  <si>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</si>
  <si>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</si>
  <si>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</si>
  <si>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</si>
  <si>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</si>
  <si>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</si>
  <si>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</si>
  <si>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</si>
  <si>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</si>
  <si>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</si>
  <si>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</si>
  <si>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</si>
  <si>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</si>
  <si>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</si>
  <si>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</si>
  <si>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</si>
  <si>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</si>
  <si>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</si>
  <si>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</si>
  <si>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</si>
  <si>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</si>
  <si>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</si>
  <si>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</si>
  <si>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</si>
  <si>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</si>
  <si>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</si>
  <si>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</si>
  <si>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</si>
  <si>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</si>
  <si>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</si>
  <si>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</si>
  <si>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</si>
  <si>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</si>
  <si>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</si>
  <si>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</si>
  <si>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</si>
  <si>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</si>
  <si>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</si>
  <si>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</si>
  <si>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</si>
  <si>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</si>
  <si>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</si>
  <si>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</si>
  <si>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</si>
  <si>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</si>
  <si>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</si>
  <si>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</si>
  <si>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</si>
  <si>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</si>
  <si>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</si>
  <si>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</si>
  <si>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</si>
  <si>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</si>
  <si>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</si>
  <si>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</si>
  <si>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</si>
  <si>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</si>
  <si>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</si>
  <si>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</si>
  <si>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</si>
  <si>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</si>
  <si>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</si>
  <si>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</si>
  <si>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</si>
  <si>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</si>
  <si>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</si>
  <si>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</si>
  <si>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</si>
  <si>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</si>
  <si>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</si>
  <si>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</si>
  <si>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</si>
  <si>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</si>
  <si>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</si>
  <si>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</si>
  <si>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</si>
  <si>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</si>
  <si>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</si>
  <si>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</si>
  <si>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</si>
  <si>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</si>
  <si>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</si>
  <si>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</si>
  <si>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</si>
  <si>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</si>
  <si>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IEPF</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</si>
  <si>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</si>
  <si>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</si>
  <si>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</si>
  <si>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</si>
  <si>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</si>
  <si>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</si>
  <si>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</si>
  <si>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</si>
  <si>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</si>
  <si>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</si>
  <si>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</si>
  <si>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</si>
  <si>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</si>
  <si>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</si>
  <si>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</si>
  <si>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</si>
  <si>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</si>
  <si>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</si>
  <si>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</si>
  <si>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</si>
  <si>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</si>
  <si>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</si>
  <si>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</si>
  <si>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</si>
  <si>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</si>
  <si>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</si>
  <si>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</si>
  <si>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</si>
  <si>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</si>
  <si>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</si>
  <si>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</si>
  <si>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</si>
  <si>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</si>
  <si>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</si>
  <si>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</si>
  <si>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</si>
  <si>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</si>
  <si>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</si>
  <si>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</si>
  <si>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</si>
  <si>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</si>
  <si>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</si>
  <si>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</si>
  <si>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</si>
  <si>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</si>
  <si>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</si>
  <si>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</si>
  <si>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</si>
  <si>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</si>
  <si>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</si>
  <si>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</si>
  <si>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</si>
  <si>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</si>
  <si>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</si>
  <si>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</si>
  <si>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</si>
  <si>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</si>
  <si>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</si>
  <si>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</si>
  <si>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</si>
  <si>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</si>
  <si>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</si>
  <si>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</si>
  <si>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</si>
  <si>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</si>
  <si>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</si>
  <si>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</si>
  <si>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</si>
  <si>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</si>
  <si>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</si>
  <si>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</si>
  <si>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</si>
  <si>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</si>
  <si>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</si>
  <si>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</si>
  <si>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</si>
  <si>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</si>
  <si>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</si>
  <si>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</si>
  <si>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</si>
  <si>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</si>
  <si>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</si>
  <si>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</si>
  <si>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</si>
  <si>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</si>
  <si>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</si>
  <si>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</si>
  <si>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</si>
  <si>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</si>
  <si>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</si>
  <si>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</si>
  <si>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</si>
  <si>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</si>
  <si>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</si>
  <si>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</si>
  <si>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</si>
  <si>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</si>
  <si>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</si>
  <si>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</si>
  <si>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</si>
  <si>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</si>
  <si>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</si>
  <si>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</si>
  <si>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</si>
  <si>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</si>
  <si>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</si>
  <si>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</si>
  <si>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</si>
  <si>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</si>
  <si>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</si>
  <si>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</si>
  <si>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</si>
  <si>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</si>
  <si>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</si>
  <si>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</si>
  <si>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</si>
  <si>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</si>
  <si>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</si>
  <si>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</si>
  <si>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</si>
  <si>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</si>
  <si>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</si>
  <si>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</si>
  <si>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</si>
  <si>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</si>
  <si>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</si>
  <si>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</si>
  <si>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</si>
  <si>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</si>
  <si>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</si>
  <si>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</si>
  <si>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</si>
  <si>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</si>
  <si>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</si>
  <si>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</si>
  <si>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</si>
  <si>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</si>
  <si>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</si>
  <si>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</si>
  <si>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</si>
  <si>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</si>
  <si>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</si>
  <si>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</si>
  <si>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</si>
  <si>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</si>
  <si>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</si>
  <si>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</si>
  <si>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</si>
  <si>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</si>
  <si>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</si>
  <si>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</si>
  <si>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</si>
  <si>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</si>
  <si>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</si>
  <si>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</si>
  <si>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</si>
  <si>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</si>
  <si>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</si>
  <si>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</si>
  <si>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</si>
  <si>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</si>
  <si>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</si>
  <si>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</si>
  <si>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</si>
  <si>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</si>
  <si>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</si>
  <si>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</si>
  <si>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</si>
  <si>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</si>
  <si>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</si>
  <si>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</si>
  <si>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</si>
  <si>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</si>
  <si>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</si>
  <si>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</si>
  <si>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</si>
  <si>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</si>
  <si>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</si>
  <si>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</si>
  <si>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</si>
  <si>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</si>
  <si>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</si>
  <si>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</si>
  <si>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</si>
  <si>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</si>
  <si>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</si>
  <si>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</si>
  <si>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</si>
  <si>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</si>
  <si>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</si>
  <si>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</si>
  <si>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</si>
  <si>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</si>
  <si>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</si>
  <si>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</si>
  <si>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</si>
  <si>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</si>
  <si>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</si>
  <si>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</si>
  <si>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</si>
  <si>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</si>
  <si>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</si>
  <si>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</si>
  <si>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</si>
  <si>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</si>
  <si>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</si>
  <si>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</si>
  <si>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</si>
  <si>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</si>
  <si>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</si>
  <si>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</si>
  <si>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</si>
  <si>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</si>
  <si>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</si>
  <si>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</si>
  <si>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</si>
  <si>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</si>
  <si>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</si>
  <si>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</si>
  <si>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</si>
  <si>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</si>
  <si>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</si>
  <si>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</si>
  <si>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</si>
  <si>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</si>
  <si>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</si>
  <si>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</si>
  <si>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</si>
  <si>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</si>
  <si>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</si>
  <si>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</si>
  <si>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</si>
  <si>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</si>
  <si>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</si>
  <si>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</si>
  <si>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</si>
  <si>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</si>
  <si>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</si>
  <si>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</si>
  <si>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</si>
  <si>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</si>
  <si>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</si>
  <si>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</si>
  <si>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</si>
  <si>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</si>
  <si>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</si>
  <si>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</si>
  <si>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</si>
  <si>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</si>
  <si>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</si>
  <si>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</si>
  <si>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</si>
  <si>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</si>
  <si>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</si>
  <si>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</si>
  <si>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</si>
  <si>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</si>
  <si>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</si>
  <si>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</si>
  <si>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</si>
  <si>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</si>
  <si>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</si>
  <si>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</si>
  <si>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</si>
  <si>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</si>
  <si>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</si>
  <si>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</si>
  <si>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</si>
  <si>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</si>
  <si>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</si>
  <si>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</si>
  <si>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</si>
  <si>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</si>
  <si>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</si>
  <si>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</si>
  <si>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</si>
  <si>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</si>
  <si>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</si>
  <si>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</si>
  <si>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</si>
  <si>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</si>
  <si>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</si>
  <si>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</si>
  <si>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</si>
  <si>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</si>
  <si>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</si>
  <si>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507962</t>
  </si>
  <si>
    <t>NOTLISTED</t>
  </si>
  <si>
    <t>INE455H01013</t>
  </si>
  <si>
    <t>RAJATH FINANCE LIMITED</t>
  </si>
  <si>
    <t>31-12-2023</t>
  </si>
  <si>
    <t>9ANIUM TECH LLP</t>
  </si>
  <si>
    <t>AACFZ8757D</t>
  </si>
  <si>
    <t>Bhavdeep Vajubhai Vala</t>
  </si>
  <si>
    <t>ABCPB1365J</t>
  </si>
  <si>
    <t>Hitesh Mansukhlal Bagdai</t>
  </si>
  <si>
    <t>ACNPB1978P</t>
  </si>
  <si>
    <t>Poonamben H. Bagdai</t>
  </si>
  <si>
    <t>ABZPB0359F</t>
  </si>
  <si>
    <t>Hemant Ratilal Shah</t>
  </si>
  <si>
    <t>AMCPS0405P</t>
  </si>
  <si>
    <t>Hiral Atul Gathani</t>
  </si>
  <si>
    <t>AJVPG9863D</t>
  </si>
  <si>
    <t>GAUTAM SHAH</t>
  </si>
  <si>
    <t>AAFPS1443J</t>
  </si>
  <si>
    <t>BEENA MANISH SHAH</t>
  </si>
  <si>
    <t>AZLPS2184H</t>
  </si>
  <si>
    <t>SHUBHRA SINGH</t>
  </si>
  <si>
    <t>AUQPS0553C</t>
  </si>
  <si>
    <t>VISHWANATHAN VEKATRAMAN IYER</t>
  </si>
  <si>
    <t>AAIPI7881H</t>
  </si>
  <si>
    <t>9 Anium Tech LLP</t>
  </si>
  <si>
    <t>15-07-2022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</si>
</sst>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3">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0" fillId="13" borderId="4" xfId="0" applyFill="1" applyBorder="1" applyAlignment="1">
      <alignment horizontal="left"/>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Alignment="1" applyProtection="1">
      <alignment wrapText="1"/>
      <protection locked="0"/>
    </xf>
    <xf numFmtId="0" fontId="0" fillId="8" borderId="4" xfId="0" applyFill="1" applyBorder="1" applyAlignment="1" applyProtection="1">
      <alignment horizontal="right"/>
      <protection locked="0"/>
    </xf>
    <xf numFmtId="0" fontId="0" fillId="8" borderId="4" xfId="0" applyFill="1" applyBorder="1" applyProtection="1">
      <protection locked="0"/>
    </xf>
    <xf numFmtId="0" fontId="0" fillId="13" borderId="4" xfId="0" applyFill="1" applyBorder="1" applyAlignment="1">
      <alignment horizontal="right"/>
    </xf>
    <xf numFmtId="0" fontId="37" fillId="8" borderId="46" xfId="0" applyFont="1" applyFill="1" applyBorder="1" applyProtection="1">
      <protection locked="0"/>
    </xf>
    <xf numFmtId="0" fontId="0" fillId="12" borderId="4" xfId="0" applyFill="1" applyBorder="1" applyAlignment="1">
      <alignment wrapText="1"/>
    </xf>
    <xf numFmtId="0" fontId="37" fillId="8" borderId="4" xfId="0" applyFont="1" applyFill="1" applyBorder="1" applyProtection="1">
      <protection locked="0"/>
    </xf>
    <xf numFmtId="2" fontId="0" fillId="8" borderId="4" xfId="0" applyNumberFormat="1" applyFill="1" applyBorder="1" applyProtection="1">
      <protection locked="0"/>
    </xf>
    <xf numFmtId="49" fontId="0" fillId="8" borderId="4" xfId="0" applyNumberFormat="1" applyFill="1" applyBorder="1" applyProtection="1">
      <protection locked="0"/>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20" borderId="28" xfId="0" applyFill="1" applyBorder="1" applyAlignment="1">
      <alignment horizontal="center"/>
    </xf>
    <xf numFmtId="0" fontId="0" fillId="20" borderId="60" xfId="0" applyFill="1" applyBorder="1" applyAlignment="1">
      <alignment horizontal="center"/>
    </xf>
    <xf numFmtId="0" fontId="0" fillId="20"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D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7106" name="Button 2" hidden="1">
              <a:extLst>
                <a:ext uri="{63B3BB69-23CF-44E3-9099-C40C66FF867C}">
                  <a14:compatExt spid="_x0000_s47106"/>
                </a:ext>
                <a:ext uri="{FF2B5EF4-FFF2-40B4-BE49-F238E27FC236}">
                  <a16:creationId xmlns:a16="http://schemas.microsoft.com/office/drawing/2014/main" id="{00000000-0008-0000-2D00-000002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1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15</xdr:row>
          <xdr:rowOff>57150</xdr:rowOff>
        </xdr:from>
        <xdr:to>
          <xdr:col>25</xdr:col>
          <xdr:colOff>1352550</xdr:colOff>
          <xdr:row>15</xdr:row>
          <xdr:rowOff>266700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25</xdr:col>
          <xdr:colOff>57150</xdr:colOff>
          <xdr:row>16</xdr:row>
          <xdr:rowOff>57150</xdr:rowOff>
        </xdr:from>
        <xdr:to>
          <xdr:col>25</xdr:col>
          <xdr:colOff>1352550</xdr:colOff>
          <xdr:row>16</xdr:row>
          <xdr:rowOff>266700</xdr:rowOff>
        </xdr:to>
        <xdr:sp macro="" textlink="">
          <xdr:nvSpPr>
            <xdr:cNvPr id="6147" name="Button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46.xml"/><Relationship Id="rId4" Type="http://schemas.openxmlformats.org/officeDocument/2006/relationships/ctrlProp" Target="../ctrlProps/ctrlProp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0.xml"/><Relationship Id="rId1" Type="http://schemas.openxmlformats.org/officeDocument/2006/relationships/printerSettings" Target="../printerSettings/printerSettings22.bin"/><Relationship Id="rId4" Type="http://schemas.openxmlformats.org/officeDocument/2006/relationships/ctrlProp" Target="../ctrlProps/ctrlProp7.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3" t="s">
        <v>396</v>
      </c>
      <c r="F6" s="414"/>
      <c r="G6" s="414"/>
      <c r="H6" s="414"/>
      <c r="I6" s="415"/>
    </row>
    <row r="7" spans="4:10">
      <c r="E7" s="214" t="s">
        <v>397</v>
      </c>
      <c r="F7" s="416" t="s">
        <v>398</v>
      </c>
      <c r="G7" s="417"/>
      <c r="H7" s="417"/>
      <c r="I7" s="418"/>
    </row>
    <row r="8" spans="4:10">
      <c r="E8" s="214" t="s">
        <v>399</v>
      </c>
      <c r="F8" s="416" t="s">
        <v>400</v>
      </c>
      <c r="G8" s="419"/>
      <c r="H8" s="419"/>
      <c r="I8" s="420"/>
    </row>
    <row r="9" spans="4:10">
      <c r="E9" s="214" t="s">
        <v>401</v>
      </c>
      <c r="F9" s="416" t="s">
        <v>402</v>
      </c>
      <c r="G9" s="419"/>
      <c r="H9" s="419"/>
      <c r="I9" s="420"/>
    </row>
    <row r="10" spans="4:10">
      <c r="E10" s="214" t="s">
        <v>403</v>
      </c>
      <c r="F10" s="416" t="s">
        <v>583</v>
      </c>
      <c r="G10" s="419"/>
      <c r="H10" s="419"/>
      <c r="I10" s="420"/>
    </row>
    <row r="11" spans="4:10">
      <c r="E11" s="214" t="s">
        <v>582</v>
      </c>
      <c r="F11" s="416" t="s">
        <v>431</v>
      </c>
      <c r="G11" s="419"/>
      <c r="H11" s="419"/>
      <c r="I11" s="420"/>
    </row>
    <row r="12" spans="4:10">
      <c r="E12" s="214" t="s">
        <v>586</v>
      </c>
      <c r="F12" s="416" t="s">
        <v>587</v>
      </c>
      <c r="G12" s="419"/>
      <c r="H12" s="419"/>
      <c r="I12" s="420"/>
    </row>
    <row r="13" spans="4:10">
      <c r="I13" s="213"/>
    </row>
    <row r="14" spans="4:10">
      <c r="I14" s="213"/>
    </row>
    <row r="15" spans="4:10">
      <c r="D15" s="421" t="s">
        <v>404</v>
      </c>
      <c r="E15" s="422"/>
      <c r="F15" s="422"/>
      <c r="G15" s="422"/>
      <c r="H15" s="422"/>
      <c r="I15" s="422"/>
      <c r="J15" s="423"/>
    </row>
    <row r="16" spans="4:10" ht="27.75" customHeight="1">
      <c r="D16" s="424" t="s">
        <v>405</v>
      </c>
      <c r="E16" s="424"/>
      <c r="F16" s="424"/>
      <c r="G16" s="424"/>
      <c r="H16" s="424"/>
      <c r="I16" s="424"/>
      <c r="J16" s="424"/>
    </row>
    <row r="17" spans="4:10" ht="45" customHeight="1">
      <c r="D17" s="425" t="s">
        <v>406</v>
      </c>
      <c r="E17" s="425"/>
      <c r="F17" s="425"/>
      <c r="G17" s="425"/>
      <c r="H17" s="425"/>
      <c r="I17" s="425"/>
      <c r="J17" s="425"/>
    </row>
    <row r="18" spans="4:10">
      <c r="D18" s="215"/>
      <c r="E18" s="215"/>
      <c r="F18" s="215"/>
      <c r="G18" s="215"/>
      <c r="H18" s="215"/>
      <c r="I18" s="216"/>
      <c r="J18" s="215"/>
    </row>
    <row r="19" spans="4:10">
      <c r="I19" s="213"/>
    </row>
    <row r="20" spans="4:10" ht="15.75">
      <c r="D20" s="389" t="s">
        <v>407</v>
      </c>
      <c r="E20" s="390"/>
      <c r="F20" s="390"/>
      <c r="G20" s="390"/>
      <c r="H20" s="390"/>
      <c r="I20" s="390"/>
      <c r="J20" s="391"/>
    </row>
    <row r="21" spans="4:10" ht="18" customHeight="1">
      <c r="D21" s="398" t="s">
        <v>408</v>
      </c>
      <c r="E21" s="426"/>
      <c r="F21" s="426"/>
      <c r="G21" s="426"/>
      <c r="H21" s="426"/>
      <c r="I21" s="426"/>
      <c r="J21" s="427"/>
    </row>
    <row r="22" spans="4:10" ht="16.5" customHeight="1">
      <c r="D22" s="428" t="s">
        <v>409</v>
      </c>
      <c r="E22" s="429"/>
      <c r="F22" s="429"/>
      <c r="G22" s="429"/>
      <c r="H22" s="429"/>
      <c r="I22" s="429"/>
      <c r="J22" s="430"/>
    </row>
    <row r="23" spans="4:10" ht="16.5" customHeight="1">
      <c r="D23" s="410" t="s">
        <v>410</v>
      </c>
      <c r="E23" s="411"/>
      <c r="F23" s="411"/>
      <c r="G23" s="411"/>
      <c r="H23" s="411"/>
      <c r="I23" s="411"/>
      <c r="J23" s="412"/>
    </row>
    <row r="24" spans="4:10" ht="18.75" customHeight="1">
      <c r="D24" s="410" t="s">
        <v>411</v>
      </c>
      <c r="E24" s="411"/>
      <c r="F24" s="411"/>
      <c r="G24" s="411"/>
      <c r="H24" s="411"/>
      <c r="I24" s="411"/>
      <c r="J24" s="412"/>
    </row>
    <row r="25" spans="4:10" ht="28.5" customHeight="1">
      <c r="D25" s="431" t="s">
        <v>412</v>
      </c>
      <c r="E25" s="432"/>
      <c r="F25" s="432"/>
      <c r="G25" s="432"/>
      <c r="H25" s="432"/>
      <c r="I25" s="432"/>
      <c r="J25" s="433"/>
    </row>
    <row r="26" spans="4:10">
      <c r="I26" s="213"/>
    </row>
    <row r="27" spans="4:10">
      <c r="I27" s="213"/>
    </row>
    <row r="28" spans="4:10" ht="15.75">
      <c r="D28" s="404" t="s">
        <v>413</v>
      </c>
      <c r="E28" s="405"/>
      <c r="F28" s="405"/>
      <c r="G28" s="405"/>
      <c r="H28" s="405"/>
      <c r="I28" s="405"/>
      <c r="J28" s="406"/>
    </row>
    <row r="29" spans="4:10">
      <c r="D29" s="217">
        <v>1</v>
      </c>
      <c r="E29" s="437" t="s">
        <v>414</v>
      </c>
      <c r="F29" s="438"/>
      <c r="G29" s="438"/>
      <c r="H29" s="438"/>
      <c r="I29" s="438"/>
      <c r="J29" s="220" t="s">
        <v>415</v>
      </c>
    </row>
    <row r="30" spans="4:10">
      <c r="D30" s="217">
        <v>2</v>
      </c>
      <c r="E30" s="437" t="s">
        <v>432</v>
      </c>
      <c r="F30" s="438"/>
      <c r="G30" s="438"/>
      <c r="H30" s="438"/>
      <c r="I30" s="438"/>
      <c r="J30" s="220" t="s">
        <v>432</v>
      </c>
    </row>
    <row r="31" spans="4:10">
      <c r="D31" s="217">
        <v>3</v>
      </c>
      <c r="E31" s="437" t="s">
        <v>433</v>
      </c>
      <c r="F31" s="438"/>
      <c r="G31" s="438"/>
      <c r="H31" s="438"/>
      <c r="I31" s="438"/>
      <c r="J31" s="220" t="s">
        <v>433</v>
      </c>
    </row>
    <row r="32" spans="4:10">
      <c r="D32" s="217">
        <v>4</v>
      </c>
      <c r="E32" s="437" t="s">
        <v>434</v>
      </c>
      <c r="F32" s="438"/>
      <c r="G32" s="438"/>
      <c r="H32" s="438"/>
      <c r="I32" s="438"/>
      <c r="J32" s="220" t="s">
        <v>434</v>
      </c>
    </row>
    <row r="33" spans="4:10">
      <c r="D33" s="217">
        <v>5</v>
      </c>
      <c r="E33" s="437" t="s">
        <v>848</v>
      </c>
      <c r="F33" s="438"/>
      <c r="G33" s="438"/>
      <c r="H33" s="438"/>
      <c r="I33" s="438"/>
      <c r="J33" s="220" t="s">
        <v>848</v>
      </c>
    </row>
    <row r="34" spans="4:10">
      <c r="D34" s="218"/>
      <c r="E34" s="218"/>
      <c r="F34" s="218"/>
      <c r="G34" s="218"/>
      <c r="H34" s="218"/>
      <c r="I34" s="219"/>
      <c r="J34" s="218"/>
    </row>
    <row r="35" spans="4:10">
      <c r="D35" s="218"/>
      <c r="E35" s="218"/>
      <c r="F35" s="218"/>
      <c r="G35" s="218"/>
      <c r="H35" s="218"/>
      <c r="I35" s="219"/>
      <c r="J35" s="218"/>
    </row>
    <row r="36" spans="4:10" ht="15.75">
      <c r="D36" s="389" t="s">
        <v>580</v>
      </c>
      <c r="E36" s="390"/>
      <c r="F36" s="390"/>
      <c r="G36" s="390"/>
      <c r="H36" s="390"/>
      <c r="I36" s="390"/>
      <c r="J36" s="391"/>
    </row>
    <row r="37" spans="4:10" ht="30" customHeight="1">
      <c r="D37" s="439" t="s">
        <v>581</v>
      </c>
      <c r="E37" s="440"/>
      <c r="F37" s="440"/>
      <c r="G37" s="440"/>
      <c r="H37" s="440"/>
      <c r="I37" s="440"/>
      <c r="J37" s="441"/>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89" t="s">
        <v>584</v>
      </c>
      <c r="E41" s="390"/>
      <c r="F41" s="390"/>
      <c r="G41" s="390"/>
      <c r="H41" s="390"/>
      <c r="I41" s="390"/>
      <c r="J41" s="391"/>
    </row>
    <row r="42" spans="4:10" ht="60" customHeight="1">
      <c r="D42" s="392" t="s">
        <v>435</v>
      </c>
      <c r="E42" s="393"/>
      <c r="F42" s="393"/>
      <c r="G42" s="393"/>
      <c r="H42" s="393"/>
      <c r="I42" s="393"/>
      <c r="J42" s="394"/>
    </row>
    <row r="43" spans="4:10" ht="49.5" customHeight="1">
      <c r="D43" s="395" t="s">
        <v>416</v>
      </c>
      <c r="E43" s="396"/>
      <c r="F43" s="396"/>
      <c r="G43" s="396"/>
      <c r="H43" s="396"/>
      <c r="I43" s="396"/>
      <c r="J43" s="397"/>
    </row>
    <row r="44" spans="4:10" ht="53.25" customHeight="1">
      <c r="D44" s="395" t="s">
        <v>417</v>
      </c>
      <c r="E44" s="396"/>
      <c r="F44" s="396"/>
      <c r="G44" s="396"/>
      <c r="H44" s="396"/>
      <c r="I44" s="396"/>
      <c r="J44" s="397"/>
    </row>
    <row r="45" spans="4:10" ht="30" customHeight="1">
      <c r="D45" s="398" t="s">
        <v>418</v>
      </c>
      <c r="E45" s="399"/>
      <c r="F45" s="399"/>
      <c r="G45" s="399"/>
      <c r="H45" s="399"/>
      <c r="I45" s="399"/>
      <c r="J45" s="400"/>
    </row>
    <row r="46" spans="4:10" ht="56.25" customHeight="1">
      <c r="D46" s="401" t="s">
        <v>419</v>
      </c>
      <c r="E46" s="402"/>
      <c r="F46" s="402"/>
      <c r="G46" s="402"/>
      <c r="H46" s="402"/>
      <c r="I46" s="402"/>
      <c r="J46" s="403"/>
    </row>
    <row r="47" spans="4:10" ht="84.75" customHeight="1">
      <c r="D47" s="401" t="s">
        <v>420</v>
      </c>
      <c r="E47" s="402"/>
      <c r="F47" s="402"/>
      <c r="G47" s="402"/>
      <c r="H47" s="402"/>
      <c r="I47" s="402"/>
      <c r="J47" s="403"/>
    </row>
    <row r="48" spans="4:10" ht="61.5" customHeight="1">
      <c r="D48" s="434" t="s">
        <v>421</v>
      </c>
      <c r="E48" s="435"/>
      <c r="F48" s="435"/>
      <c r="G48" s="435"/>
      <c r="H48" s="435"/>
      <c r="I48" s="435"/>
      <c r="J48" s="436"/>
    </row>
    <row r="49" spans="4:10">
      <c r="I49" s="213"/>
    </row>
    <row r="50" spans="4:10">
      <c r="I50" s="213"/>
    </row>
    <row r="51" spans="4:10" ht="15.75">
      <c r="D51" s="404" t="s">
        <v>585</v>
      </c>
      <c r="E51" s="405"/>
      <c r="F51" s="405"/>
      <c r="G51" s="405"/>
      <c r="H51" s="405"/>
      <c r="I51" s="405"/>
      <c r="J51" s="406"/>
    </row>
    <row r="52" spans="4:10" ht="20.100000000000001" customHeight="1">
      <c r="D52" s="388" t="s">
        <v>422</v>
      </c>
      <c r="E52" s="388"/>
      <c r="F52" s="388"/>
      <c r="G52" s="388"/>
      <c r="H52" s="388"/>
      <c r="I52" s="388"/>
      <c r="J52" s="388"/>
    </row>
    <row r="53" spans="4:10" ht="20.100000000000001" customHeight="1">
      <c r="D53" s="388" t="s">
        <v>423</v>
      </c>
      <c r="E53" s="388"/>
      <c r="F53" s="388"/>
      <c r="G53" s="388"/>
      <c r="H53" s="388"/>
      <c r="I53" s="388"/>
      <c r="J53" s="388"/>
    </row>
    <row r="54" spans="4:10" ht="20.100000000000001" customHeight="1">
      <c r="D54" s="388" t="s">
        <v>424</v>
      </c>
      <c r="E54" s="388"/>
      <c r="F54" s="388"/>
      <c r="G54" s="388"/>
      <c r="H54" s="388"/>
      <c r="I54" s="388"/>
      <c r="J54" s="388"/>
    </row>
    <row r="55" spans="4:10" ht="42" customHeight="1">
      <c r="D55" s="388" t="s">
        <v>425</v>
      </c>
      <c r="E55" s="388"/>
      <c r="F55" s="388"/>
      <c r="G55" s="388"/>
      <c r="H55" s="388"/>
      <c r="I55" s="388"/>
      <c r="J55" s="388"/>
    </row>
    <row r="56" spans="4:10" ht="38.25" customHeight="1">
      <c r="D56" s="388" t="s">
        <v>426</v>
      </c>
      <c r="E56" s="388"/>
      <c r="F56" s="388"/>
      <c r="G56" s="388"/>
      <c r="H56" s="388"/>
      <c r="I56" s="388"/>
      <c r="J56" s="388"/>
    </row>
    <row r="57" spans="4:10" ht="38.25" customHeight="1">
      <c r="D57" s="408" t="s">
        <v>427</v>
      </c>
      <c r="E57" s="388"/>
      <c r="F57" s="388"/>
      <c r="G57" s="388"/>
      <c r="H57" s="388"/>
      <c r="I57" s="388"/>
      <c r="J57" s="388"/>
    </row>
    <row r="58" spans="4:10" ht="38.25" customHeight="1">
      <c r="D58" s="408" t="s">
        <v>428</v>
      </c>
      <c r="E58" s="388"/>
      <c r="F58" s="388"/>
      <c r="G58" s="388"/>
      <c r="H58" s="388"/>
      <c r="I58" s="388"/>
      <c r="J58" s="388"/>
    </row>
    <row r="59" spans="4:10" ht="25.5" customHeight="1">
      <c r="D59" s="409" t="s">
        <v>429</v>
      </c>
      <c r="E59" s="407"/>
      <c r="F59" s="407"/>
      <c r="G59" s="407"/>
      <c r="H59" s="407"/>
      <c r="I59" s="407"/>
      <c r="J59" s="407"/>
    </row>
    <row r="60" spans="4:10" ht="27.75" customHeight="1">
      <c r="D60" s="407" t="s">
        <v>430</v>
      </c>
      <c r="E60" s="407"/>
      <c r="F60" s="407"/>
      <c r="G60" s="407"/>
      <c r="H60" s="407"/>
      <c r="I60" s="407"/>
      <c r="J60" s="407"/>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algorithmName="SHA-512" hashValue="Dk5/2VRyUsn8a2pWTMCMiUiellgIHUS0sd0818Kj4H3DWx9IUwW2b3/AbODAI4nMfeNJTsWurUA5dWZO2CDqfw==" saltValue="DPrRBJTOOrEMjFJohPJXIg==" spinCount="100000"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AC17" sqref="AC17"/>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 style="235"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1" t="s">
        <v>119</v>
      </c>
      <c r="E9" s="449" t="s">
        <v>34</v>
      </c>
      <c r="F9" s="449"/>
      <c r="G9" s="531" t="s">
        <v>118</v>
      </c>
      <c r="H9" s="449" t="s">
        <v>1</v>
      </c>
      <c r="I9" s="449"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13</v>
      </c>
      <c r="Z9" s="449"/>
      <c r="AA9" s="449" t="s">
        <v>14</v>
      </c>
      <c r="AB9" s="449" t="s">
        <v>441</v>
      </c>
      <c r="AC9" s="531" t="s">
        <v>459</v>
      </c>
      <c r="AD9"/>
      <c r="AV9" t="s">
        <v>34</v>
      </c>
    </row>
    <row r="10" spans="4:53" ht="31.5" customHeight="1">
      <c r="D10" s="466"/>
      <c r="E10" s="449"/>
      <c r="F10" s="449"/>
      <c r="G10" s="466"/>
      <c r="H10" s="449"/>
      <c r="I10" s="449"/>
      <c r="J10" s="449"/>
      <c r="K10" s="449"/>
      <c r="L10" s="449"/>
      <c r="M10" s="449"/>
      <c r="N10" s="449"/>
      <c r="O10" s="449" t="s">
        <v>15</v>
      </c>
      <c r="P10" s="449"/>
      <c r="Q10" s="449"/>
      <c r="R10" s="449" t="s">
        <v>16</v>
      </c>
      <c r="S10" s="449"/>
      <c r="T10" s="466"/>
      <c r="U10" s="466"/>
      <c r="V10" s="449"/>
      <c r="W10" s="449"/>
      <c r="X10" s="449"/>
      <c r="Y10" s="449"/>
      <c r="Z10" s="449"/>
      <c r="AA10" s="449"/>
      <c r="AB10" s="449"/>
      <c r="AC10" s="466"/>
      <c r="AD10"/>
      <c r="AV10" t="s">
        <v>379</v>
      </c>
    </row>
    <row r="11" spans="4:53" ht="78.75" customHeight="1">
      <c r="D11" s="448"/>
      <c r="E11" s="449"/>
      <c r="F11" s="449"/>
      <c r="G11" s="448"/>
      <c r="H11" s="449"/>
      <c r="I11" s="449"/>
      <c r="J11" s="449"/>
      <c r="K11" s="449"/>
      <c r="L11" s="449"/>
      <c r="M11" s="449"/>
      <c r="N11" s="449"/>
      <c r="O11" s="27" t="s">
        <v>17</v>
      </c>
      <c r="P11" s="27" t="s">
        <v>18</v>
      </c>
      <c r="Q11" s="27" t="s">
        <v>19</v>
      </c>
      <c r="R11" s="449"/>
      <c r="S11" s="449"/>
      <c r="T11" s="448"/>
      <c r="U11" s="448"/>
      <c r="V11" s="449"/>
      <c r="W11" s="27" t="s">
        <v>20</v>
      </c>
      <c r="X11" s="27" t="s">
        <v>21</v>
      </c>
      <c r="Y11" s="27" t="s">
        <v>20</v>
      </c>
      <c r="Z11" s="27" t="s">
        <v>21</v>
      </c>
      <c r="AA11" s="449"/>
      <c r="AB11" s="449"/>
      <c r="AC11" s="448"/>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2"/>
      <c r="AD13" s="234">
        <f>IF(COUNT(H16:$AA$15000)=0,"",SUM(AC1:AC65534))</f>
        <v>0</v>
      </c>
      <c r="AF13" s="296">
        <f>IF(SUM(I13:AA13)&gt;0,1,0)</f>
        <v>0</v>
      </c>
      <c r="AG13" s="296">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75" t="s">
        <v>440</v>
      </c>
      <c r="F15" s="376"/>
      <c r="G15" s="376" t="s">
        <v>868</v>
      </c>
      <c r="H15" s="38" t="s">
        <v>869</v>
      </c>
      <c r="I15" s="38">
        <v>1</v>
      </c>
      <c r="J15" s="38">
        <v>2950055</v>
      </c>
      <c r="K15" s="38"/>
      <c r="L15" s="38"/>
      <c r="M15" s="374">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74" t="str">
        <f>+IFERROR(IF(COUNT(S15:T15),ROUND(SUM(S15:T15),0),""),"")</f>
        <v/>
      </c>
      <c r="V15" s="187">
        <f>+IFERROR(IF(COUNT(M15,U15),ROUND(SUM(U15,M15)/SUM('Shareholding Pattern'!$L$78,'Shareholding Pattern'!$T$78)*100,2),""),0)</f>
        <v>73.75</v>
      </c>
      <c r="W15" s="38"/>
      <c r="X15" s="186" t="str">
        <f>+IFERROR(IF(COUNT(W15),ROUND(SUM(W15)/SUM(M15)*100,2),""),0)</f>
        <v/>
      </c>
      <c r="Y15" s="38"/>
      <c r="Z15" s="186" t="str">
        <f>+IFERROR(IF(COUNT(Y15),ROUND(SUM(Y15)/SUM(M15)*100,2),""),0)</f>
        <v/>
      </c>
      <c r="AA15" s="377">
        <v>2950055</v>
      </c>
      <c r="AB15" s="228"/>
      <c r="AC15" s="262" t="s">
        <v>462</v>
      </c>
      <c r="AD15" s="234" t="str">
        <f>IF(COUNT(H18:$AA$15000)=0,"",SUM(AC3:AC65536))</f>
        <v/>
      </c>
      <c r="AE15" s="10"/>
      <c r="AF15" s="296">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algorithmName="SHA-512" hashValue="IEKOMNu/SR6HQ9tikZmlZ3aJMYUtabobHRAVSgzmCieWnGYyBHiwJnVD1PVh8WV1E+zFpWtu4OJmoq41aVqSNw==" saltValue="G8iuwdIpiYe/AEaYRt4D0g==" spinCount="100000" sheet="1" objects="1" scenarios="1"/>
  <sortState xmlns:xlrd2="http://schemas.microsoft.com/office/spreadsheetml/2017/richdata2" ref="G16:AA21">
    <sortCondition ref="AA16"/>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7" t="s">
        <v>856</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row>
    <row r="10" spans="2: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2: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bwVHqUeL7OwLHLz/W8MZpOyabU4x0vriJW0Cgj1666YZEe3GrY45kY4MMKXNxC59EvHzrZre02jInxqVoDBRxg==" saltValue="hq1r4agO3zmtX16iNWCAoQ=="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algorithmName="SHA-512" hashValue="X5TRsC6uER4G3spSroePFJLjjiaKOk5fgdhmerW9JUeZkZGvg+XcLu/z7PNtyYWnqZaP38ggJpeT3lJbLJ7LEg==" saltValue="thybdSBFYF2CH719g48K5Q=="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338</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339</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3Fzyc26XAhixC2XxiqxPfZXkIUMXJ/fvdDinwl4L0oe0Lgdb5xn4yqF2Po09R+cY1slQ/VztnO5UzBd7ud2Z3Q==" saltValue="LEvrv5qZP61HzK06FX9suw==" spinCount="100000" sheet="1" objects="1" scenarios="1"/>
  <mergeCells count="20">
    <mergeCell ref="R9:R11"/>
    <mergeCell ref="J9:J11"/>
    <mergeCell ref="K9:K11"/>
    <mergeCell ref="L9:L11"/>
    <mergeCell ref="M9:P9"/>
    <mergeCell ref="Q9:Q11"/>
    <mergeCell ref="AA9:AA11"/>
    <mergeCell ref="Z9:Z11"/>
    <mergeCell ref="E9:E11"/>
    <mergeCell ref="U9:V10"/>
    <mergeCell ref="W9:X10"/>
    <mergeCell ref="Y9:Y11"/>
    <mergeCell ref="F9:F11"/>
    <mergeCell ref="G9:G11"/>
    <mergeCell ref="H9:H11"/>
    <mergeCell ref="I9:I11"/>
    <mergeCell ref="T9:T11"/>
    <mergeCell ref="S9:S11"/>
    <mergeCell ref="M10:O10"/>
    <mergeCell ref="P10:P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338</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339</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mQeXP2ceeG1tbsQ8QsjORxSuMSFit2Y3dT1cc+furFPrmeOcfA4B6JLXaBavmqo3y1V5kOpPsjjLEyoQMv8RWA==" saltValue="hxO/MW4FCkSDZzYMRBurnA=="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5" customWidth="1"/>
    <col min="30" max="30" width="3.85546875" style="235"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1" t="s">
        <v>119</v>
      </c>
      <c r="E9" s="449" t="s">
        <v>34</v>
      </c>
      <c r="F9" s="449"/>
      <c r="G9" s="531" t="s">
        <v>118</v>
      </c>
      <c r="H9" s="449" t="s">
        <v>1</v>
      </c>
      <c r="I9" s="449"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13</v>
      </c>
      <c r="Z9" s="449"/>
      <c r="AA9" s="449" t="s">
        <v>14</v>
      </c>
      <c r="AB9" s="449" t="s">
        <v>441</v>
      </c>
      <c r="AC9" s="531" t="s">
        <v>459</v>
      </c>
      <c r="AD9"/>
      <c r="AV9" t="s">
        <v>34</v>
      </c>
    </row>
    <row r="10" spans="4:53" ht="31.5" customHeight="1">
      <c r="D10" s="466"/>
      <c r="E10" s="449"/>
      <c r="F10" s="449"/>
      <c r="G10" s="466"/>
      <c r="H10" s="449"/>
      <c r="I10" s="449"/>
      <c r="J10" s="449"/>
      <c r="K10" s="449"/>
      <c r="L10" s="449"/>
      <c r="M10" s="449"/>
      <c r="N10" s="449"/>
      <c r="O10" s="449" t="s">
        <v>15</v>
      </c>
      <c r="P10" s="449"/>
      <c r="Q10" s="449"/>
      <c r="R10" s="449" t="s">
        <v>16</v>
      </c>
      <c r="S10" s="449"/>
      <c r="T10" s="466"/>
      <c r="U10" s="466"/>
      <c r="V10" s="449"/>
      <c r="W10" s="449"/>
      <c r="X10" s="449"/>
      <c r="Y10" s="449"/>
      <c r="Z10" s="449"/>
      <c r="AA10" s="449"/>
      <c r="AB10" s="449"/>
      <c r="AC10" s="466"/>
      <c r="AD10"/>
      <c r="AV10" t="s">
        <v>379</v>
      </c>
    </row>
    <row r="11" spans="4:53" ht="78.75" customHeight="1">
      <c r="D11" s="448"/>
      <c r="E11" s="449"/>
      <c r="F11" s="449"/>
      <c r="G11" s="448"/>
      <c r="H11" s="449"/>
      <c r="I11" s="449"/>
      <c r="J11" s="449"/>
      <c r="K11" s="449"/>
      <c r="L11" s="449"/>
      <c r="M11" s="449"/>
      <c r="N11" s="449"/>
      <c r="O11" s="27" t="s">
        <v>17</v>
      </c>
      <c r="P11" s="27" t="s">
        <v>18</v>
      </c>
      <c r="Q11" s="27" t="s">
        <v>19</v>
      </c>
      <c r="R11" s="449"/>
      <c r="S11" s="449"/>
      <c r="T11" s="448"/>
      <c r="U11" s="448"/>
      <c r="V11" s="449"/>
      <c r="W11" s="27" t="s">
        <v>20</v>
      </c>
      <c r="X11" s="27" t="s">
        <v>21</v>
      </c>
      <c r="Y11" s="27" t="s">
        <v>20</v>
      </c>
      <c r="Z11" s="27" t="s">
        <v>21</v>
      </c>
      <c r="AA11" s="449"/>
      <c r="AB11" s="449"/>
      <c r="AC11" s="448"/>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1"/>
      <c r="AD13" s="234"/>
      <c r="AF13" s="296">
        <f>IF(SUM(I13:AA13),1,0)</f>
        <v>0</v>
      </c>
      <c r="AG13" s="296"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algorithmName="SHA-512" hashValue="I3AouX2luSNJGE+a9kSNUPvUkivcNoOGoWhyRjnoV7r65expEGCfP6EjgJmlzogOgX0oKriqvOIpHM36O/fsbQ==" saltValue="2VhmTPwqrtAMAhCQ4qiYYA==" spinCount="100000"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dQBEGO1eCqRNym0QX3INdnjB7N2kV1Wphv/TlZg98hz+oZ4aYy5i0D6xP6F902voCuj/RKDvo8dqKHTodSRWEw==" saltValue="zbpvmET3hM9ONOzB0KRMX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OsYgJZSzKtoPqbL4/bc3OQX2EH/uNWvJzWqgBbDoDY5KEVDNWQyizptRPNbeWkgswpfiqbFUAulq0qzLGeT+8w==" saltValue="DArAmg3qH2Y3ofYbXR5uG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ptBbr23WWHWg47CqopWuuw8OKciGtRZTuQ97CDv0ILStNW2JxlSn2KQxp6yZrijrUPPh51ofiWeiQ7vXamDvMg==" saltValue="gDhoYflFnk68iUMsEXdRQ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Q11" t="s">
        <v>347</v>
      </c>
    </row>
    <row r="12" spans="5:43" ht="20.100000000000001" customHeight="1">
      <c r="E12" s="8" t="s">
        <v>680</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CWWnPVAZcuRxGuvnCcHQrSQzfvAJzC+QSZBotmqp0zCM8nHGLfhyjfFLV7vtlAKpR4CruejJrK1VZQ4/9wmavA==" saltValue="EvaBmKqFmoab+ytoBCkdd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abSelected="1" topLeftCell="D4" workbookViewId="0">
      <selection activeCell="F10" sqref="F10"/>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3" t="s">
        <v>90</v>
      </c>
      <c r="F5" s="444"/>
      <c r="S5" t="s">
        <v>445</v>
      </c>
    </row>
    <row r="6" spans="5:24" ht="20.100000000000001" customHeight="1">
      <c r="E6" s="15" t="s">
        <v>106</v>
      </c>
      <c r="F6" s="239" t="s">
        <v>863</v>
      </c>
    </row>
    <row r="7" spans="5:24" ht="20.100000000000001" customHeight="1">
      <c r="E7" s="15" t="s">
        <v>450</v>
      </c>
      <c r="F7" s="239" t="s">
        <v>864</v>
      </c>
      <c r="M7" t="s">
        <v>356</v>
      </c>
      <c r="X7" t="s">
        <v>93</v>
      </c>
    </row>
    <row r="8" spans="5:24" ht="20.100000000000001" customHeight="1">
      <c r="E8" s="15" t="s">
        <v>451</v>
      </c>
      <c r="F8" s="239" t="s">
        <v>864</v>
      </c>
      <c r="M8" t="s">
        <v>357</v>
      </c>
      <c r="X8" t="s">
        <v>104</v>
      </c>
    </row>
    <row r="9" spans="5:24" ht="20.100000000000001" customHeight="1">
      <c r="E9" s="15" t="s">
        <v>452</v>
      </c>
      <c r="F9" s="239" t="s">
        <v>865</v>
      </c>
      <c r="M9" t="s">
        <v>358</v>
      </c>
    </row>
    <row r="10" spans="5:24" ht="20.100000000000001" customHeight="1">
      <c r="E10" s="15" t="s">
        <v>105</v>
      </c>
      <c r="F10" s="239"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9" t="s">
        <v>867</v>
      </c>
      <c r="R14" s="206"/>
    </row>
    <row r="15" spans="5:24" ht="36.75" customHeight="1">
      <c r="E15" s="16" t="s">
        <v>92</v>
      </c>
      <c r="F15" s="365" t="s">
        <v>577</v>
      </c>
      <c r="G15" s="169"/>
      <c r="I15" s="206"/>
      <c r="S15" s="206"/>
    </row>
    <row r="16" spans="5:24" ht="22.5" customHeight="1">
      <c r="E16" s="15" t="s">
        <v>227</v>
      </c>
      <c r="F16" s="239" t="str">
        <f>IF(F13=S1,M7,IF(F13=S2,M8,IF(F13=S3,M9,IF(F13=S4,M8,IF(F13=S5,M8,"")))))</f>
        <v>Regulation 31 (1) (b)</v>
      </c>
    </row>
    <row r="17" spans="4:6" s="17" customFormat="1" ht="28.5" customHeight="1">
      <c r="E17" s="15" t="s">
        <v>646</v>
      </c>
      <c r="F17" s="239" t="s">
        <v>104</v>
      </c>
    </row>
    <row r="18" spans="4:6" s="17" customFormat="1" ht="21" hidden="1">
      <c r="E18" s="442"/>
      <c r="F18" s="442"/>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xjKR2KSArCkM8mKIXqa0Iwqet8JRSEWUA7KB/jTjbC4bNptGzEde/k5ys2l9jcRCbLxg9qch6pxYVVrDzVd9XA==" saltValue="PsnLmy1Ih/peYwNisx8Ubw=="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Q11" t="s">
        <v>347</v>
      </c>
    </row>
    <row r="12" spans="5:43" ht="30" customHeight="1">
      <c r="E12" s="8" t="s">
        <v>681</v>
      </c>
      <c r="F12" s="43" t="s">
        <v>648</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WqljHCdtMqJsAwu7B5tbVmb9m1LpC57YaaBVRhS9FJj73ugzr0TCBXRAnWuX4Md4zs6sZGEZkdqH4fE0j6rIrQ==" saltValue="lt7lgtx5L6UlUZLtcl1Le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XonIr1Pfw+FsaZ4sFUUc0H9WlRvUeuf5Gs3f6u4phBqLAgT5R5W9M63tLS4sfQXw2vai4pdzYBUWT2M7S4GQoA==" saltValue="SchzW5ONB3M9f6dXn+OI0g==" spinCount="100000"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gTmJYzuXZYCaCkQYkLAFao4KKOaFHrPRe/VFIe5PKRndnhVEiYESUgYj/sFm2juuNTsIglySuinLB47i7wxtPA==" saltValue="khg+ILNDjiQXTiyjZrTVi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707</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JTj/dVi/9uy8vSRXlfOp+pDwKYdhZxaSl4kjhkaaXU8VOGiArZHk3eAIHllxHtL372y778OdQsmGT28JJAwZvw==" saltValue="P10iNkyCvPdogm65htu/8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706</v>
      </c>
      <c r="F12" s="71" t="s">
        <v>669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Jh6wBr6RGIS4xmBeAi+EfaXv6aBHqsdOCu5Etu9DFhBEzrfgCyO3oXkDtzbjO43H6c7M+EiYCmwmDNjNj0GAgw==" saltValue="ljsFU/nbLYYjJSrI8UNM3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704</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k/py8qQccR6SqztCVP86jMcdHLZpvjWSavnqiiyitdYOEJpy5ASsOJt/lr3KnaEtlKyeNFEygYK7rZDWfLIytw==" saltValue="VO3j9jUTGd0BFWAKLS78I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qLURRmhrOgu58cAohB1qvfDdGkistX+R/Vfbj3M9BMkU+a3qzSk0JInqFoP1uL6uzjKJANjucNdxmuGwcbr7tA==" saltValue="duxLczAYkyBURh+cNHxVq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703</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wqtM+TECehuJxBld5nsAfuGWL6jPT0jpbiX5hVVzSzWBMGBB7SFfE5P127jxeQUyKWqybhII8Bvjuj/iRl7c3w==" saltValue="GWD18L1kkRQ9d1sFL1G8i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deq22qNJEwAqh5GJ5TctKoRj5pC6b5E368rYdEWPUvhAEOfqM2HBS/yACMS+bMEdw4tFEPzZQvY1IC24q3HnQg==" saltValue="q9gJgnjX8hZf3NIoZgaov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s5dBXCHLRajttgcqPT3XWZdwauC8PxZ+onbDJUZC/6LZ8ms2bdYvmU2vKyRFRdjvyxiZ1GRaMDKj6M4OnMYyOA==" saltValue="vLTJvwth1S/mjxB7QwL1D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8" t="s">
        <v>473</v>
      </c>
      <c r="G8" s="258" t="s">
        <v>453</v>
      </c>
      <c r="H8" s="258" t="s">
        <v>454</v>
      </c>
      <c r="I8" s="258" t="s">
        <v>141</v>
      </c>
    </row>
    <row r="9" spans="1:21" ht="20.100000000000001" customHeight="1">
      <c r="D9" s="22">
        <v>1</v>
      </c>
      <c r="E9" s="264" t="s">
        <v>108</v>
      </c>
      <c r="F9" s="171" t="s">
        <v>104</v>
      </c>
      <c r="G9" s="366" t="s">
        <v>104</v>
      </c>
      <c r="H9" s="366" t="s">
        <v>104</v>
      </c>
      <c r="I9" s="366" t="s">
        <v>104</v>
      </c>
      <c r="M9">
        <v>0</v>
      </c>
      <c r="N9">
        <v>1</v>
      </c>
      <c r="O9">
        <v>1</v>
      </c>
      <c r="P9">
        <v>1</v>
      </c>
      <c r="R9" t="s">
        <v>495</v>
      </c>
      <c r="S9" t="s">
        <v>496</v>
      </c>
      <c r="T9" t="s">
        <v>497</v>
      </c>
      <c r="U9" t="s">
        <v>498</v>
      </c>
    </row>
    <row r="10" spans="1:21" ht="20.100000000000001" customHeight="1">
      <c r="D10" s="23">
        <v>2</v>
      </c>
      <c r="E10" s="265" t="s">
        <v>109</v>
      </c>
      <c r="F10" s="172" t="s">
        <v>104</v>
      </c>
      <c r="G10" s="367" t="s">
        <v>104</v>
      </c>
      <c r="H10" s="367" t="s">
        <v>104</v>
      </c>
      <c r="I10" s="367" t="s">
        <v>104</v>
      </c>
      <c r="M10">
        <v>0</v>
      </c>
      <c r="N10">
        <v>1</v>
      </c>
      <c r="O10">
        <v>1</v>
      </c>
      <c r="P10">
        <v>1</v>
      </c>
      <c r="R10" t="s">
        <v>499</v>
      </c>
      <c r="S10" t="s">
        <v>500</v>
      </c>
      <c r="T10" t="s">
        <v>501</v>
      </c>
      <c r="U10" t="s">
        <v>502</v>
      </c>
    </row>
    <row r="11" spans="1:21" ht="20.100000000000001" customHeight="1">
      <c r="D11" s="23">
        <v>3</v>
      </c>
      <c r="E11" s="265" t="s">
        <v>110</v>
      </c>
      <c r="F11" s="172" t="s">
        <v>104</v>
      </c>
      <c r="G11" s="367" t="s">
        <v>104</v>
      </c>
      <c r="H11" s="367" t="s">
        <v>104</v>
      </c>
      <c r="I11" s="367" t="s">
        <v>104</v>
      </c>
      <c r="M11">
        <v>0</v>
      </c>
      <c r="N11">
        <v>1</v>
      </c>
      <c r="O11">
        <v>1</v>
      </c>
      <c r="P11">
        <v>1</v>
      </c>
      <c r="R11" t="s">
        <v>503</v>
      </c>
      <c r="S11" t="s">
        <v>504</v>
      </c>
      <c r="T11" t="s">
        <v>505</v>
      </c>
      <c r="U11" t="s">
        <v>506</v>
      </c>
    </row>
    <row r="12" spans="1:21" ht="30">
      <c r="D12" s="23">
        <v>4</v>
      </c>
      <c r="E12" s="265" t="s">
        <v>111</v>
      </c>
      <c r="F12" s="172" t="s">
        <v>104</v>
      </c>
      <c r="G12" s="367" t="s">
        <v>104</v>
      </c>
      <c r="H12" s="367" t="s">
        <v>104</v>
      </c>
      <c r="I12" s="367" t="s">
        <v>104</v>
      </c>
      <c r="M12">
        <v>0</v>
      </c>
      <c r="N12">
        <v>1</v>
      </c>
      <c r="O12">
        <v>1</v>
      </c>
      <c r="P12">
        <v>1</v>
      </c>
      <c r="R12" t="s">
        <v>507</v>
      </c>
      <c r="S12" t="s">
        <v>508</v>
      </c>
      <c r="T12" t="s">
        <v>509</v>
      </c>
      <c r="U12" t="s">
        <v>510</v>
      </c>
    </row>
    <row r="13" spans="1:21" ht="21.75" customHeight="1">
      <c r="D13" s="23">
        <v>5</v>
      </c>
      <c r="E13" s="265" t="s">
        <v>112</v>
      </c>
      <c r="F13" s="172" t="s">
        <v>104</v>
      </c>
      <c r="G13" s="367" t="s">
        <v>104</v>
      </c>
      <c r="H13" s="368" t="s">
        <v>104</v>
      </c>
      <c r="I13" s="368" t="s">
        <v>104</v>
      </c>
      <c r="M13">
        <v>0</v>
      </c>
      <c r="N13">
        <v>1</v>
      </c>
      <c r="O13">
        <v>1</v>
      </c>
      <c r="P13">
        <v>1</v>
      </c>
      <c r="R13" t="s">
        <v>511</v>
      </c>
      <c r="S13" t="s">
        <v>512</v>
      </c>
      <c r="T13" t="s">
        <v>513</v>
      </c>
      <c r="U13" t="s">
        <v>514</v>
      </c>
    </row>
    <row r="14" spans="1:21" s="17" customFormat="1" ht="20.100000000000001" customHeight="1">
      <c r="A14"/>
      <c r="B14"/>
      <c r="C14"/>
      <c r="D14" s="85">
        <v>6</v>
      </c>
      <c r="E14" s="266" t="s">
        <v>113</v>
      </c>
      <c r="F14" s="259" t="s">
        <v>104</v>
      </c>
      <c r="G14" s="369" t="s">
        <v>104</v>
      </c>
      <c r="H14" s="370"/>
      <c r="I14" s="371"/>
      <c r="M14" s="17">
        <v>0</v>
      </c>
      <c r="N14" s="17">
        <v>1</v>
      </c>
      <c r="O14" s="17">
        <v>0</v>
      </c>
      <c r="P14" s="17">
        <v>0</v>
      </c>
      <c r="R14" s="17" t="s">
        <v>515</v>
      </c>
      <c r="S14" s="17" t="s">
        <v>516</v>
      </c>
      <c r="T14" s="17" t="s">
        <v>517</v>
      </c>
      <c r="U14" s="17" t="s">
        <v>518</v>
      </c>
    </row>
    <row r="15" spans="1:21" s="17" customFormat="1" ht="20.100000000000001" customHeight="1">
      <c r="A15"/>
      <c r="B15"/>
      <c r="C15"/>
      <c r="D15" s="85">
        <v>7</v>
      </c>
      <c r="E15" s="265" t="s">
        <v>381</v>
      </c>
      <c r="F15" s="309" t="s">
        <v>104</v>
      </c>
      <c r="G15" s="372" t="s">
        <v>104</v>
      </c>
      <c r="H15" s="373" t="s">
        <v>104</v>
      </c>
      <c r="I15" s="373" t="s">
        <v>104</v>
      </c>
      <c r="M15" s="17">
        <v>0</v>
      </c>
      <c r="N15" s="17">
        <v>1</v>
      </c>
      <c r="O15" s="17">
        <v>1</v>
      </c>
      <c r="P15" s="17">
        <v>1</v>
      </c>
      <c r="R15" s="17" t="s">
        <v>519</v>
      </c>
      <c r="S15" s="17" t="s">
        <v>520</v>
      </c>
      <c r="T15" s="17" t="s">
        <v>521</v>
      </c>
      <c r="U15" s="17" t="s">
        <v>522</v>
      </c>
    </row>
    <row r="16" spans="1:21" ht="21" customHeight="1">
      <c r="D16" s="24">
        <v>8</v>
      </c>
      <c r="E16" s="267" t="s">
        <v>600</v>
      </c>
      <c r="F16" s="310" t="s">
        <v>93</v>
      </c>
      <c r="G16" s="445"/>
      <c r="H16" s="446"/>
      <c r="I16" s="447"/>
      <c r="R16" s="169" t="s">
        <v>600</v>
      </c>
    </row>
  </sheetData>
  <sheetProtection algorithmName="SHA-512" hashValue="cakQGwJONlf8Yc0tU/+7zIgADtnLTNmRY88qq1jeIcMe+fWR63JzY+VQjqgi+1/eWv9sSigkJdqHVT8sYK3QEw==" saltValue="KatNgLPnPX9FCBapWW13lg=="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7eI7KWakl7MV9G2AbFJ9oo0wdHRCscIpXzbJ1+ljhLAK/UsToFqvtMjEu9o+mezz2aI1cYA+p+QSnLqh/an1vA==" saltValue="Xx5W5nFQngZQpjEb0+jvL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38RJkTauRHXrqUuKXU3LuOBTTpWK+YXhUijOHJMCHcQamxCDdLOVgNfRtjNMoHpZMy+hC28K2FVxLCxWw2Rnfg==" saltValue="2aQaBej9uL5yB07bieqkF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OKrBhw3iB7rYdStMnDG92W1Cv2kaR1doedKOyE3yGk1yCzPl9vfHPzCAVI4UdxqVMxCHXDovcJujx3QKvUBgng==" saltValue="goWSy8jeob8q2nkF7ZtMa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84</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AvYtCXEPCbH/gBCuCxOxMPGoBkiJqmhhs5eEQssNZiYIqmxjIAWMKJNQkUVyHOguREcXBuzVC+odyajK5OpVsw==" saltValue="YlP0dec2bN82evWdxAYN8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697</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PIXNl+Hcp41/6PZ9dxC1uKpGv9yIdBPxY72cbcvK/0YjeXndyZciwngFijQATEGZLzoLmd33xVHP7DrvdHL9hw==" saltValue="oKl/lAS1p1HVwr6D/lE8r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6" customFormat="1" ht="20.100000000000001" customHeight="1">
      <c r="E12" s="8" t="s">
        <v>683</v>
      </c>
      <c r="F12" s="71" t="s">
        <v>693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row>
  </sheetData>
  <sheetProtection algorithmName="SHA-512" hashValue="sp0TLa31UrbQP/WW86ib4/CDhvAHem+fH3TuMqmIKIrDW/5aNXUwNCTsUK7UILfPUfBPYAAkuJfy2eHnsGF5fg==" saltValue="p8ToBcj+tDeVHIFGdGd+OA==" spinCount="100000"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120</v>
      </c>
      <c r="V9" s="449" t="s">
        <v>89</v>
      </c>
      <c r="W9" s="449" t="s">
        <v>12</v>
      </c>
      <c r="X9" s="449"/>
      <c r="Y9" s="449" t="s">
        <v>14</v>
      </c>
      <c r="Z9" s="449" t="s">
        <v>441</v>
      </c>
      <c r="AA9" s="481" t="s">
        <v>708</v>
      </c>
      <c r="AB9" s="482"/>
      <c r="AC9" s="483"/>
      <c r="AG9" t="s">
        <v>348</v>
      </c>
      <c r="AV9" t="s">
        <v>34</v>
      </c>
    </row>
    <row r="10" spans="4:57" ht="31.5" customHeight="1">
      <c r="D10" s="466"/>
      <c r="E10" s="466"/>
      <c r="F10" s="466"/>
      <c r="G10" s="466"/>
      <c r="H10" s="449"/>
      <c r="I10" s="466"/>
      <c r="J10" s="449"/>
      <c r="K10" s="449"/>
      <c r="L10" s="449"/>
      <c r="M10" s="449"/>
      <c r="N10" s="449"/>
      <c r="O10" s="449" t="s">
        <v>15</v>
      </c>
      <c r="P10" s="449"/>
      <c r="Q10" s="449"/>
      <c r="R10" s="449" t="s">
        <v>16</v>
      </c>
      <c r="S10" s="449"/>
      <c r="T10" s="466"/>
      <c r="U10" s="525"/>
      <c r="V10" s="449"/>
      <c r="W10" s="449"/>
      <c r="X10" s="449"/>
      <c r="Y10" s="449"/>
      <c r="Z10" s="449"/>
      <c r="AA10" s="460" t="s">
        <v>709</v>
      </c>
      <c r="AB10" s="461"/>
      <c r="AC10" s="462"/>
      <c r="AG10" t="s">
        <v>339</v>
      </c>
      <c r="AV10" t="s">
        <v>379</v>
      </c>
    </row>
    <row r="11" spans="4:57" ht="45">
      <c r="D11" s="448"/>
      <c r="E11" s="448"/>
      <c r="F11" s="448"/>
      <c r="G11" s="448"/>
      <c r="H11" s="449"/>
      <c r="I11" s="448"/>
      <c r="J11" s="449"/>
      <c r="K11" s="449"/>
      <c r="L11" s="449"/>
      <c r="M11" s="449"/>
      <c r="N11" s="449"/>
      <c r="O11" s="27" t="s">
        <v>17</v>
      </c>
      <c r="P11" s="27" t="s">
        <v>18</v>
      </c>
      <c r="Q11" s="27" t="s">
        <v>19</v>
      </c>
      <c r="R11" s="449"/>
      <c r="S11" s="449"/>
      <c r="T11" s="448"/>
      <c r="U11" s="526"/>
      <c r="V11" s="449"/>
      <c r="W11" s="27" t="s">
        <v>20</v>
      </c>
      <c r="X11" s="27" t="s">
        <v>21</v>
      </c>
      <c r="Y11" s="449"/>
      <c r="Z11" s="449"/>
      <c r="AA11" s="55" t="s">
        <v>710</v>
      </c>
      <c r="AB11" s="55" t="s">
        <v>711</v>
      </c>
      <c r="AC11" s="55" t="s">
        <v>712</v>
      </c>
      <c r="AG11" t="s">
        <v>344</v>
      </c>
    </row>
    <row r="12" spans="4:57" ht="15.75">
      <c r="D12" s="8" t="s">
        <v>696</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1JSoG4CbLIZ95YHFTYIhMqNokrq4aViUlwcjidV1q9xt4B4adpCst79NYbw6Z2Qc+ewRwgJAXzGQBrOzjgPuqg==" saltValue="AqyHg+4XYms8bsmtEPHc1w==" spinCount="100000"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120</v>
      </c>
      <c r="V9" s="449" t="s">
        <v>89</v>
      </c>
      <c r="W9" s="449" t="s">
        <v>12</v>
      </c>
      <c r="X9" s="449"/>
      <c r="Y9" s="449" t="s">
        <v>14</v>
      </c>
      <c r="Z9" s="449" t="s">
        <v>441</v>
      </c>
      <c r="AA9" s="481" t="s">
        <v>708</v>
      </c>
      <c r="AB9" s="482"/>
      <c r="AC9" s="483"/>
      <c r="AG9" t="s">
        <v>348</v>
      </c>
      <c r="AV9" t="s">
        <v>34</v>
      </c>
    </row>
    <row r="10" spans="4:57" ht="31.5" customHeight="1">
      <c r="D10" s="466"/>
      <c r="E10" s="466"/>
      <c r="F10" s="466"/>
      <c r="G10" s="466"/>
      <c r="H10" s="449"/>
      <c r="I10" s="466"/>
      <c r="J10" s="449"/>
      <c r="K10" s="449"/>
      <c r="L10" s="449"/>
      <c r="M10" s="449"/>
      <c r="N10" s="449"/>
      <c r="O10" s="449" t="s">
        <v>15</v>
      </c>
      <c r="P10" s="449"/>
      <c r="Q10" s="449"/>
      <c r="R10" s="449" t="s">
        <v>16</v>
      </c>
      <c r="S10" s="449"/>
      <c r="T10" s="466"/>
      <c r="U10" s="525"/>
      <c r="V10" s="449"/>
      <c r="W10" s="449"/>
      <c r="X10" s="449"/>
      <c r="Y10" s="449"/>
      <c r="Z10" s="449"/>
      <c r="AA10" s="460" t="s">
        <v>709</v>
      </c>
      <c r="AB10" s="461"/>
      <c r="AC10" s="462"/>
      <c r="AG10" t="s">
        <v>339</v>
      </c>
      <c r="AV10" t="s">
        <v>379</v>
      </c>
    </row>
    <row r="11" spans="4:57" ht="45">
      <c r="D11" s="448"/>
      <c r="E11" s="448"/>
      <c r="F11" s="448"/>
      <c r="G11" s="448"/>
      <c r="H11" s="449"/>
      <c r="I11" s="448"/>
      <c r="J11" s="449"/>
      <c r="K11" s="449"/>
      <c r="L11" s="449"/>
      <c r="M11" s="449"/>
      <c r="N11" s="449"/>
      <c r="O11" s="27" t="s">
        <v>17</v>
      </c>
      <c r="P11" s="27" t="s">
        <v>18</v>
      </c>
      <c r="Q11" s="27" t="s">
        <v>19</v>
      </c>
      <c r="R11" s="449"/>
      <c r="S11" s="449"/>
      <c r="T11" s="448"/>
      <c r="U11" s="526"/>
      <c r="V11" s="449"/>
      <c r="W11" s="27" t="s">
        <v>20</v>
      </c>
      <c r="X11" s="27" t="s">
        <v>21</v>
      </c>
      <c r="Y11" s="449"/>
      <c r="Z11" s="449"/>
      <c r="AA11" s="55" t="s">
        <v>710</v>
      </c>
      <c r="AB11" s="55" t="s">
        <v>711</v>
      </c>
      <c r="AC11" s="55" t="s">
        <v>712</v>
      </c>
      <c r="AG11" t="s">
        <v>344</v>
      </c>
    </row>
    <row r="12" spans="4:57" ht="15.75">
      <c r="D12" s="8" t="s">
        <v>679</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7"/>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Nra0B1P5FppdKIbhiECQp4ilFnlHfETqxrSK2aV+gCTREDkreEscau34DmUUDLlc76rj4jBF8ZjunkvQzlDeog==" saltValue="WnwNGZnNR9B3WarWiJJjLA==" spinCount="100000"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695</v>
      </c>
      <c r="F12" s="43" t="s">
        <v>694</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WG7j3KMN3QZwnhREIOexXIHO72qtzh4tHL7YbX0YtNIP7bWJpS1ZNmoZI8uoWIFS+Lzo4jPXKZVDIt0WBF79vA==" saltValue="RWcy/qhb5e6uq4bNM4jlR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692</v>
      </c>
      <c r="F12" s="43" t="s">
        <v>691</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7Rq5zoWeuDWWkYZL05PX8nk7ed7NOB5/br7VT4PFAiE6wWEXWHfLIGlKk0vML93so1BxOTQkDE4ScjiFYe9Pgg==" saltValue="CRO8+AO0xRDksjqMJtorb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D6" zoomScale="90" zoomScaleNormal="90" workbookViewId="0">
      <selection activeCell="E8" sqref="E8:AB8"/>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713</v>
      </c>
      <c r="AA2" t="s">
        <v>715</v>
      </c>
      <c r="AB2" t="s">
        <v>714</v>
      </c>
    </row>
    <row r="3" spans="5:28" hidden="1"/>
    <row r="4" spans="5:28" hidden="1"/>
    <row r="5" spans="5:28" hidden="1"/>
    <row r="8" spans="5:28" ht="30" customHeight="1">
      <c r="E8" s="454" t="s">
        <v>146</v>
      </c>
      <c r="F8" s="455"/>
      <c r="G8" s="455"/>
      <c r="H8" s="455"/>
      <c r="I8" s="455"/>
      <c r="J8" s="455"/>
      <c r="K8" s="455"/>
      <c r="L8" s="455"/>
      <c r="M8" s="455"/>
      <c r="N8" s="455"/>
      <c r="O8" s="455"/>
      <c r="P8" s="455"/>
      <c r="Q8" s="455"/>
      <c r="R8" s="455"/>
      <c r="S8" s="455"/>
      <c r="T8" s="455"/>
      <c r="U8" s="455"/>
      <c r="V8" s="455"/>
      <c r="W8" s="455"/>
      <c r="X8" s="455"/>
      <c r="Y8" s="455"/>
      <c r="Z8" s="455"/>
      <c r="AA8" s="455"/>
      <c r="AB8" s="456"/>
    </row>
    <row r="9" spans="5:28" ht="22.5" customHeight="1">
      <c r="E9" s="457" t="s">
        <v>374</v>
      </c>
      <c r="F9" s="458"/>
      <c r="G9" s="458"/>
      <c r="H9" s="458"/>
      <c r="I9" s="458"/>
      <c r="J9" s="458"/>
      <c r="K9" s="458"/>
      <c r="L9" s="458"/>
      <c r="M9" s="458"/>
      <c r="N9" s="458"/>
      <c r="O9" s="458"/>
      <c r="P9" s="458"/>
      <c r="Q9" s="458"/>
      <c r="R9" s="458"/>
      <c r="S9" s="458"/>
      <c r="T9" s="458"/>
      <c r="U9" s="458"/>
      <c r="V9" s="458"/>
      <c r="W9" s="458"/>
      <c r="X9" s="458"/>
      <c r="Y9" s="458"/>
      <c r="Z9" s="458"/>
      <c r="AA9" s="458"/>
      <c r="AB9" s="459"/>
    </row>
    <row r="10" spans="5:28" ht="27" customHeight="1">
      <c r="E10" s="448" t="s">
        <v>132</v>
      </c>
      <c r="F10" s="448" t="s">
        <v>133</v>
      </c>
      <c r="G10" s="448" t="s">
        <v>2</v>
      </c>
      <c r="H10" s="448" t="s">
        <v>3</v>
      </c>
      <c r="I10" s="448" t="s">
        <v>4</v>
      </c>
      <c r="J10" s="448" t="s">
        <v>5</v>
      </c>
      <c r="K10" s="448" t="s">
        <v>6</v>
      </c>
      <c r="L10" s="448" t="s">
        <v>7</v>
      </c>
      <c r="M10" s="463" t="s">
        <v>134</v>
      </c>
      <c r="N10" s="464"/>
      <c r="O10" s="464"/>
      <c r="P10" s="465"/>
      <c r="Q10" s="448" t="s">
        <v>9</v>
      </c>
      <c r="R10" s="466" t="s">
        <v>447</v>
      </c>
      <c r="S10" s="448" t="s">
        <v>116</v>
      </c>
      <c r="T10" s="448" t="s">
        <v>11</v>
      </c>
      <c r="U10" s="450" t="s">
        <v>12</v>
      </c>
      <c r="V10" s="451"/>
      <c r="W10" s="450" t="s">
        <v>13</v>
      </c>
      <c r="X10" s="451"/>
      <c r="Y10" s="448" t="s">
        <v>14</v>
      </c>
      <c r="Z10" s="460" t="s">
        <v>708</v>
      </c>
      <c r="AA10" s="461"/>
      <c r="AB10" s="462"/>
    </row>
    <row r="11" spans="5:28" ht="24" customHeight="1">
      <c r="E11" s="449"/>
      <c r="F11" s="449"/>
      <c r="G11" s="449"/>
      <c r="H11" s="449"/>
      <c r="I11" s="449"/>
      <c r="J11" s="449"/>
      <c r="K11" s="449"/>
      <c r="L11" s="449"/>
      <c r="M11" s="460" t="s">
        <v>328</v>
      </c>
      <c r="N11" s="461"/>
      <c r="O11" s="462"/>
      <c r="P11" s="449" t="s">
        <v>135</v>
      </c>
      <c r="Q11" s="449"/>
      <c r="R11" s="466"/>
      <c r="S11" s="449"/>
      <c r="T11" s="449"/>
      <c r="U11" s="452"/>
      <c r="V11" s="453"/>
      <c r="W11" s="452"/>
      <c r="X11" s="453"/>
      <c r="Y11" s="449"/>
      <c r="Z11" s="460" t="s">
        <v>709</v>
      </c>
      <c r="AA11" s="461"/>
      <c r="AB11" s="462"/>
    </row>
    <row r="12" spans="5:28" ht="79.5" customHeight="1">
      <c r="E12" s="449"/>
      <c r="F12" s="449"/>
      <c r="G12" s="449"/>
      <c r="H12" s="449"/>
      <c r="I12" s="449"/>
      <c r="J12" s="449"/>
      <c r="K12" s="449"/>
      <c r="L12" s="449"/>
      <c r="M12" s="27" t="s">
        <v>17</v>
      </c>
      <c r="N12" s="55" t="s">
        <v>18</v>
      </c>
      <c r="O12" s="55" t="s">
        <v>19</v>
      </c>
      <c r="P12" s="449"/>
      <c r="Q12" s="449"/>
      <c r="R12" s="448"/>
      <c r="S12" s="449"/>
      <c r="T12" s="449"/>
      <c r="U12" s="27" t="s">
        <v>20</v>
      </c>
      <c r="V12" s="27" t="s">
        <v>21</v>
      </c>
      <c r="W12" s="27" t="s">
        <v>20</v>
      </c>
      <c r="X12" s="27" t="s">
        <v>21</v>
      </c>
      <c r="Y12" s="449"/>
      <c r="Z12" s="345" t="s">
        <v>710</v>
      </c>
      <c r="AA12" s="345" t="s">
        <v>711</v>
      </c>
      <c r="AB12" s="345" t="s">
        <v>712</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6"/>
      <c r="AA13" s="347"/>
      <c r="AB13" s="348"/>
    </row>
    <row r="14" spans="5:28" ht="20.100000000000001" customHeight="1">
      <c r="E14" s="53" t="s">
        <v>138</v>
      </c>
      <c r="F14" s="45" t="s">
        <v>139</v>
      </c>
      <c r="G14" s="65">
        <f>+IFERROR(IF(COUNT('Shareholding Pattern'!H71),('Shareholding Pattern'!H71),""),"")</f>
        <v>728</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9"/>
      <c r="X14" s="250"/>
      <c r="Y14" s="65">
        <f>+IFERROR(IF(COUNT('Shareholding Pattern'!Z71),('Shareholding Pattern'!Z71),""),"")</f>
        <v>937050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7"/>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7"/>
      <c r="U15" s="65" t="str">
        <f>+IFERROR(IF(COUNT('Shareholding Pattern'!V77),('Shareholding Pattern'!V77),""),"")</f>
        <v/>
      </c>
      <c r="V15" s="160" t="str">
        <f>+IFERROR(IF(COUNT('Shareholding Pattern'!W77),('Shareholding Pattern'!W77),""),"")</f>
        <v/>
      </c>
      <c r="W15" s="251"/>
      <c r="X15" s="252"/>
      <c r="Y15" s="65" t="str">
        <f>+IFERROR(IF(COUNT('Shareholding Pattern'!Z77),('Shareholding Pattern'!Z77),""),"")</f>
        <v/>
      </c>
      <c r="Z15" s="349"/>
      <c r="AA15" s="350"/>
      <c r="AB15" s="351"/>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8"/>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8"/>
      <c r="U16" s="65" t="str">
        <f>+IFERROR(IF(COUNT('Shareholding Pattern'!V75),('Shareholding Pattern'!V75),""),"")</f>
        <v/>
      </c>
      <c r="V16" s="160" t="str">
        <f>+IFERROR(IF(COUNT('Shareholding Pattern'!W75),('Shareholding Pattern'!W75),""),"")</f>
        <v/>
      </c>
      <c r="W16" s="251"/>
      <c r="X16" s="252"/>
      <c r="Y16" s="65" t="str">
        <f>+IFERROR(IF(COUNT('Shareholding Pattern'!Z75),('Shareholding Pattern'!Z75),""),"")</f>
        <v/>
      </c>
      <c r="Z16" s="352"/>
      <c r="AA16" s="353"/>
      <c r="AB16" s="354"/>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3"/>
      <c r="X17" s="254"/>
      <c r="Y17" s="65" t="str">
        <f>+IFERROR(IF(COUNT('Shareholding Pattern'!Z76),('Shareholding Pattern'!Z76),""),"")</f>
        <v/>
      </c>
      <c r="Z17" s="355"/>
      <c r="AA17" s="356"/>
      <c r="AB17" s="357"/>
    </row>
    <row r="18" spans="5:28" ht="18.75">
      <c r="E18" s="47"/>
      <c r="F18" s="56" t="s">
        <v>19</v>
      </c>
      <c r="G18" s="67">
        <f>+IFERROR(IF(COUNT('Shareholding Pattern'!H79),('Shareholding Pattern'!H79),""),"")</f>
        <v>729</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8">
        <f>+IFERROR(IF(COUNT('Shareholding Pattern'!M79),('Shareholding Pattern'!M79),""),"")</f>
        <v>100</v>
      </c>
      <c r="M18" s="230">
        <f>+IFERROR(IF(COUNT('Shareholding Pattern'!N79),('Shareholding Pattern'!N79),""),"")</f>
        <v>4000000</v>
      </c>
      <c r="N18" s="295" t="str">
        <f>+IFERROR(IF(COUNT('Shareholding Pattern'!O79),('Shareholding Pattern'!O79),""),"")</f>
        <v/>
      </c>
      <c r="O18" s="295">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8">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3887105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algorithmName="SHA-512" hashValue="Qdnes1SnMbjkm9D6hNVd/gjbKFmrM1n0px1aNPye+FRUcqCtnPK1K/enMDCydRzpYEH0QAanKY0oonjTuc/uMA==" saltValue="omeGlIzpB1VaNkbBr3ltjg==" spinCount="100000"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3" hidden="1"/>
    <row r="4" spans="5:43" hidden="1"/>
    <row r="5" spans="5:43" hidden="1"/>
    <row r="6" spans="5:43" hidden="1"/>
    <row r="7" spans="5:43" ht="15" customHeight="1">
      <c r="AQ7" t="s">
        <v>345</v>
      </c>
    </row>
    <row r="8" spans="5:43" ht="15" customHeight="1">
      <c r="AQ8" t="s">
        <v>335</v>
      </c>
    </row>
    <row r="9" spans="5:43"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Q9" t="s">
        <v>346</v>
      </c>
    </row>
    <row r="10" spans="5:43"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Q10" t="s">
        <v>336</v>
      </c>
    </row>
    <row r="11" spans="5:43"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Q11" t="s">
        <v>347</v>
      </c>
    </row>
    <row r="12" spans="5:43" ht="20.25" customHeight="1">
      <c r="E12" s="8" t="s">
        <v>690</v>
      </c>
      <c r="F12" s="43" t="s">
        <v>657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Q16" t="s">
        <v>343</v>
      </c>
    </row>
  </sheetData>
  <sheetProtection algorithmName="SHA-512" hashValue="cuBAfycSjLaSkt55ZDJsqSlSpn7qcIp03YtIth390kDiJlREQQbvoLP7lMsTaLamtrQwSqGJKGbBYF3Cyz+qMQ==" saltValue="MtSetltzAhupCcBnyd2Mf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689</v>
      </c>
      <c r="F12" s="43" t="s">
        <v>654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RF83E0FnScnLXDQjbqwnQSoI8g3WjYeGyc7meXqVl7bpDwCTulEZRSioQwIpkrIqWDTQ9K2xhcnIGf0jzREZAA==" saltValue="sAYx+ODll3ch+TGOy58Rs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TfcUJurPIFSrYRYe63snvEW/kPb7JJ9KREttsLKZdq9eEJreqqFryU3dACrSL/T96O85W47iZn3ctaqbMw/mSg==" saltValue="UwL+rEU9ZjvIJXDhyG73x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rHekT8nD0p6JTwA32YIn/gZ7yjQPC5QHzk0/rZVNUw+sUp3RGu8kucDVuKXAIaIMWZvM/twZng8sa/ZCVgZPyA==" saltValue="tLSQFdDTOl+pr7HPIgHhy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44" hidden="1"/>
    <row r="4" spans="5:44" hidden="1"/>
    <row r="5" spans="5:44" hidden="1"/>
    <row r="6" spans="5:44" hidden="1"/>
    <row r="7" spans="5:44" ht="15" customHeight="1">
      <c r="AR7" t="s">
        <v>345</v>
      </c>
    </row>
    <row r="8" spans="5:44" ht="15" customHeight="1">
      <c r="AR8" t="s">
        <v>335</v>
      </c>
    </row>
    <row r="9" spans="5:44" ht="29.25" customHeight="1">
      <c r="E9" s="531" t="s">
        <v>119</v>
      </c>
      <c r="F9" s="449" t="s">
        <v>118</v>
      </c>
      <c r="G9" s="449" t="s">
        <v>1</v>
      </c>
      <c r="H9" s="449" t="s">
        <v>3</v>
      </c>
      <c r="I9" s="449" t="s">
        <v>4</v>
      </c>
      <c r="J9" s="449" t="s">
        <v>5</v>
      </c>
      <c r="K9" s="449" t="s">
        <v>6</v>
      </c>
      <c r="L9" s="449" t="s">
        <v>7</v>
      </c>
      <c r="M9" s="449" t="s">
        <v>8</v>
      </c>
      <c r="N9" s="449"/>
      <c r="O9" s="449"/>
      <c r="P9" s="449"/>
      <c r="Q9" s="531" t="s">
        <v>447</v>
      </c>
      <c r="R9" s="449" t="s">
        <v>10</v>
      </c>
      <c r="S9" s="531" t="s">
        <v>116</v>
      </c>
      <c r="T9" s="449" t="s">
        <v>89</v>
      </c>
      <c r="U9" s="449" t="s">
        <v>12</v>
      </c>
      <c r="V9" s="449"/>
      <c r="W9" s="449" t="s">
        <v>14</v>
      </c>
      <c r="X9" s="449" t="s">
        <v>441</v>
      </c>
      <c r="Y9" s="481" t="s">
        <v>708</v>
      </c>
      <c r="Z9" s="482"/>
      <c r="AA9" s="483"/>
      <c r="AR9" t="s">
        <v>346</v>
      </c>
    </row>
    <row r="10" spans="5:44" ht="31.5" customHeight="1">
      <c r="E10" s="466"/>
      <c r="F10" s="449"/>
      <c r="G10" s="449"/>
      <c r="H10" s="449"/>
      <c r="I10" s="449"/>
      <c r="J10" s="449"/>
      <c r="K10" s="449"/>
      <c r="L10" s="449"/>
      <c r="M10" s="449" t="s">
        <v>15</v>
      </c>
      <c r="N10" s="449"/>
      <c r="O10" s="449"/>
      <c r="P10" s="449" t="s">
        <v>16</v>
      </c>
      <c r="Q10" s="466"/>
      <c r="R10" s="449"/>
      <c r="S10" s="466"/>
      <c r="T10" s="449"/>
      <c r="U10" s="449"/>
      <c r="V10" s="449"/>
      <c r="W10" s="449"/>
      <c r="X10" s="449"/>
      <c r="Y10" s="460" t="s">
        <v>709</v>
      </c>
      <c r="Z10" s="461"/>
      <c r="AA10" s="462"/>
      <c r="AR10" t="s">
        <v>336</v>
      </c>
    </row>
    <row r="11" spans="5:44" ht="78.75" customHeight="1">
      <c r="E11" s="448"/>
      <c r="F11" s="449"/>
      <c r="G11" s="449"/>
      <c r="H11" s="449"/>
      <c r="I11" s="449"/>
      <c r="J11" s="449"/>
      <c r="K11" s="449"/>
      <c r="L11" s="449"/>
      <c r="M11" s="27" t="s">
        <v>17</v>
      </c>
      <c r="N11" s="27" t="s">
        <v>18</v>
      </c>
      <c r="O11" s="27" t="s">
        <v>19</v>
      </c>
      <c r="P11" s="449"/>
      <c r="Q11" s="448"/>
      <c r="R11" s="449"/>
      <c r="S11" s="448"/>
      <c r="T11" s="449"/>
      <c r="U11" s="27" t="s">
        <v>20</v>
      </c>
      <c r="V11" s="27" t="s">
        <v>21</v>
      </c>
      <c r="W11" s="449"/>
      <c r="X11" s="449"/>
      <c r="Y11" s="55" t="s">
        <v>710</v>
      </c>
      <c r="Z11" s="55" t="s">
        <v>711</v>
      </c>
      <c r="AA11" s="55" t="s">
        <v>712</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7"/>
      <c r="Y16" s="44" t="str">
        <f>+IFERROR(IF(COUNT(Y14:Y15),ROUND(SUM(Y14:Y15),0),""),"")</f>
        <v/>
      </c>
      <c r="Z16" s="44" t="str">
        <f>+IFERROR(IF(COUNT(Z14:Z15),ROUND(SUM(Z14:Z15),0),""),"")</f>
        <v/>
      </c>
      <c r="AA16" s="44" t="str">
        <f>+IFERROR(IF(COUNT(AA14:AA15),ROUND(SUM(AA14:AA15),0),""),"")</f>
        <v/>
      </c>
      <c r="AR16" t="s">
        <v>343</v>
      </c>
    </row>
  </sheetData>
  <sheetProtection algorithmName="SHA-512" hashValue="O9cqpMxEsd41qseNwRFrUAdv8RDoomC3q2TZdLncNaIVtSn7RXz9nBWYMpd+e6UYp6/rj0fjddvzr9XRwTOYVw==" saltValue="x1eK7fi1m1HlnZ7UtbH4l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ht="18.75" customHeight="1">
      <c r="E12" s="8" t="s">
        <v>684</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uI/p2gx0HC0AwrsV0zSV2D50A6O8Xed2y3N4zmij0P5vpRrN82/Ax6PMw54J8PMZLpsHgmXxROB4YnYbpDv9xA==" saltValue="KDssZOt9ghmkCRyt3rcUO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A7" zoomScale="90" zoomScaleNormal="90" workbookViewId="0">
      <selection activeCell="A15" sqref="A15"/>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s="7" customFormat="1" ht="20.100000000000001" customHeight="1">
      <c r="E12" s="8" t="s">
        <v>685</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81" t="s">
        <v>876</v>
      </c>
      <c r="G15" s="380" t="s">
        <v>877</v>
      </c>
      <c r="H15" s="38">
        <v>87000</v>
      </c>
      <c r="I15" s="38"/>
      <c r="J15" s="38"/>
      <c r="K15" s="378">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8" t="str">
        <f>+IFERROR(IF(COUNT(Q15:R15),ROUND(SUM(Q15:R15),0),""),"")</f>
        <v/>
      </c>
      <c r="T15" s="42">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81" t="s">
        <v>878</v>
      </c>
      <c r="G16" s="380" t="s">
        <v>879</v>
      </c>
      <c r="H16" s="38">
        <v>825862</v>
      </c>
      <c r="I16" s="38"/>
      <c r="J16" s="38"/>
      <c r="K16" s="378">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8" t="str">
        <f>+IFERROR(IF(COUNT(Q16:R16),ROUND(SUM(Q16:R16),0),""),"")</f>
        <v/>
      </c>
      <c r="T16" s="42">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7"/>
      <c r="Y18" s="44">
        <f>+IFERROR(IF(COUNT(Y14:Y17),ROUND(SUM(Y14:Y17),0),""),"")</f>
        <v>0</v>
      </c>
      <c r="Z18" s="44">
        <f>+IFERROR(IF(COUNT(Z14:Z17),ROUND(SUM(Z14:Z17),0),""),"")</f>
        <v>0</v>
      </c>
      <c r="AA18" s="44">
        <f>+IFERROR(IF(COUNT(AA14:AA17),ROUND(SUM(AA14:AA17),0),""),"")</f>
        <v>0</v>
      </c>
    </row>
  </sheetData>
  <sheetProtection algorithmName="SHA-512" hashValue="tL3T4zzvNUq1PQuRGLT8+E6qiOtJOg2qv55fMhdkcCyIKbZh+aUO95/5D89MD7qp25IWO2YfH3OC1tP7VZbV8w==" saltValue="REOtFuXE2rDDyd0By/qiMw==" spinCount="100000"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05"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7106"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30" s="7" customFormat="1" ht="20.100000000000001" customHeight="1">
      <c r="E12" s="8" t="s">
        <v>678</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faLxCtIh5C9PPBE9JYulHYpTdGfMN/a9FKB+ngUfWC/U8lsYC2aX2MxsnnpLnEA7qjwyJWKas4tebzzLTEuRag==" saltValue="W1Hz8HUC9IMydJjFDFe7kw=="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row>
    <row r="10" spans="5:30"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row>
    <row r="11" spans="5:30"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algorithmName="SHA-512" hashValue="6RoOxyH2UJ4wYIS2Su3xOe4ehiosyatAm7bcsUKgrR1x3lJuX1P9uWORsyCrLM/k2agjWAmR78TSOvWf+4PMqw==" saltValue="Lm5Q6nH7V9k8/8/pVSmtLw==" spinCount="100000" sheet="1" objects="1" scenarios="1"/>
  <mergeCells count="18">
    <mergeCell ref="X9:X11"/>
    <mergeCell ref="Q9:Q11"/>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713</v>
      </c>
      <c r="Z2" t="s">
        <v>715</v>
      </c>
      <c r="AA2" t="s">
        <v>714</v>
      </c>
    </row>
    <row r="3" spans="5:29" hidden="1"/>
    <row r="4" spans="5:29" hidden="1"/>
    <row r="5" spans="5:29" hidden="1"/>
    <row r="6" spans="5:29" hidden="1"/>
    <row r="7" spans="5:29" ht="15" customHeight="1"/>
    <row r="8" spans="5:29" ht="15" customHeight="1"/>
    <row r="9" spans="5:29"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c r="Y9" s="481" t="s">
        <v>708</v>
      </c>
      <c r="Z9" s="482"/>
      <c r="AA9" s="483"/>
    </row>
    <row r="10" spans="5:29"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60" t="s">
        <v>709</v>
      </c>
      <c r="Z10" s="461"/>
      <c r="AA10" s="462"/>
    </row>
    <row r="11" spans="5:29"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449"/>
      <c r="X11" s="449"/>
      <c r="Y11" s="55" t="s">
        <v>710</v>
      </c>
      <c r="Z11" s="55" t="s">
        <v>711</v>
      </c>
      <c r="AA11" s="55" t="s">
        <v>712</v>
      </c>
    </row>
    <row r="12" spans="5:29" ht="15.75">
      <c r="E12" s="8" t="s">
        <v>682</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7"/>
      <c r="Y16" s="44" t="str">
        <f>+IFERROR(IF(COUNT(Y13:Y15),ROUND(SUM(Y13:Y15),0),""),"")</f>
        <v/>
      </c>
      <c r="Z16" s="44" t="str">
        <f>+IFERROR(IF(COUNT(Z13:Z15),ROUND(SUM(Z13:Z15),0),""),"")</f>
        <v/>
      </c>
      <c r="AA16" s="44" t="str">
        <f>+IFERROR(IF(COUNT(AA13:AA15),ROUND(SUM(AA13:AA15),0),""),"")</f>
        <v/>
      </c>
    </row>
  </sheetData>
  <sheetProtection algorithmName="SHA-512" hashValue="g35p2JLhuo3/xr1MvJE+K2VUmyzTAhr6+a0ZMryoEgUdiYIle1XPSrlPFsns5awLyiKCvjriFxJrwYldi/Oo/w==" saltValue="+9T+MqzIcst5rAk5r/sfww=="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0" zoomScaleNormal="90" workbookViewId="0">
      <pane xSplit="3" ySplit="5" topLeftCell="P14" activePane="bottomRight" state="frozen"/>
      <selection activeCell="C7" sqref="C7"/>
      <selection pane="topRight" activeCell="F7" sqref="F7"/>
      <selection pane="bottomLeft" activeCell="C12" sqref="C12"/>
      <selection pane="bottomRight" activeCell="X75" sqref="X75:Y78"/>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713</v>
      </c>
      <c r="AB2" s="121" t="s">
        <v>715</v>
      </c>
      <c r="AC2" s="54" t="s">
        <v>714</v>
      </c>
    </row>
    <row r="3" spans="5:58" hidden="1"/>
    <row r="4" spans="5:58" hidden="1"/>
    <row r="5" spans="5:58" hidden="1"/>
    <row r="6" spans="5:58" hidden="1"/>
    <row r="7" spans="5:58" ht="15" customHeight="1"/>
    <row r="8" spans="5:58" ht="11.25" customHeight="1"/>
    <row r="9" spans="5:58" ht="18.75" customHeight="1">
      <c r="E9" s="524" t="s">
        <v>115</v>
      </c>
      <c r="F9" s="519" t="s">
        <v>0</v>
      </c>
      <c r="G9" s="520"/>
      <c r="H9" s="496" t="s">
        <v>2</v>
      </c>
      <c r="I9" s="496" t="s">
        <v>3</v>
      </c>
      <c r="J9" s="496" t="s">
        <v>4</v>
      </c>
      <c r="K9" s="449" t="s">
        <v>5</v>
      </c>
      <c r="L9" s="449" t="s">
        <v>6</v>
      </c>
      <c r="M9" s="495" t="s">
        <v>7</v>
      </c>
      <c r="N9" s="460" t="s">
        <v>8</v>
      </c>
      <c r="O9" s="461"/>
      <c r="P9" s="461"/>
      <c r="Q9" s="462"/>
      <c r="R9" s="496" t="s">
        <v>9</v>
      </c>
      <c r="S9" s="503" t="s">
        <v>447</v>
      </c>
      <c r="T9" s="496" t="s">
        <v>116</v>
      </c>
      <c r="U9" s="512" t="s">
        <v>11</v>
      </c>
      <c r="V9" s="449" t="s">
        <v>12</v>
      </c>
      <c r="W9" s="449"/>
      <c r="X9" s="449" t="s">
        <v>13</v>
      </c>
      <c r="Y9" s="449"/>
      <c r="Z9" s="496" t="s">
        <v>14</v>
      </c>
      <c r="AA9" s="481" t="s">
        <v>708</v>
      </c>
      <c r="AB9" s="482"/>
      <c r="AC9" s="483"/>
    </row>
    <row r="10" spans="5:58" ht="28.5" customHeight="1">
      <c r="E10" s="525"/>
      <c r="F10" s="521"/>
      <c r="G10" s="522"/>
      <c r="H10" s="496"/>
      <c r="I10" s="496"/>
      <c r="J10" s="496"/>
      <c r="K10" s="449"/>
      <c r="L10" s="449"/>
      <c r="M10" s="495"/>
      <c r="N10" s="460" t="s">
        <v>15</v>
      </c>
      <c r="O10" s="461"/>
      <c r="P10" s="462"/>
      <c r="Q10" s="495" t="s">
        <v>16</v>
      </c>
      <c r="R10" s="496"/>
      <c r="S10" s="504"/>
      <c r="T10" s="496"/>
      <c r="U10" s="512"/>
      <c r="V10" s="449"/>
      <c r="W10" s="449"/>
      <c r="X10" s="449"/>
      <c r="Y10" s="449"/>
      <c r="Z10" s="496"/>
      <c r="AA10" s="460" t="s">
        <v>709</v>
      </c>
      <c r="AB10" s="461"/>
      <c r="AC10" s="462"/>
    </row>
    <row r="11" spans="5:58" ht="113.25" customHeight="1">
      <c r="E11" s="526"/>
      <c r="F11" s="450"/>
      <c r="G11" s="451"/>
      <c r="H11" s="496"/>
      <c r="I11" s="496"/>
      <c r="J11" s="496"/>
      <c r="K11" s="449"/>
      <c r="L11" s="449"/>
      <c r="M11" s="495"/>
      <c r="N11" s="55" t="s">
        <v>17</v>
      </c>
      <c r="O11" s="55" t="s">
        <v>18</v>
      </c>
      <c r="P11" s="122" t="s">
        <v>19</v>
      </c>
      <c r="Q11" s="495"/>
      <c r="R11" s="496"/>
      <c r="S11" s="505"/>
      <c r="T11" s="496"/>
      <c r="U11" s="512"/>
      <c r="V11" s="55" t="s">
        <v>20</v>
      </c>
      <c r="W11" s="55" t="s">
        <v>21</v>
      </c>
      <c r="X11" s="122" t="s">
        <v>20</v>
      </c>
      <c r="Y11" s="55" t="s">
        <v>21</v>
      </c>
      <c r="Z11" s="496"/>
      <c r="AA11" s="55" t="s">
        <v>710</v>
      </c>
      <c r="AB11" s="55" t="s">
        <v>711</v>
      </c>
      <c r="AC11" s="55" t="s">
        <v>712</v>
      </c>
    </row>
    <row r="12" spans="5:58" ht="18.75" customHeight="1">
      <c r="E12" s="98" t="s">
        <v>22</v>
      </c>
      <c r="F12" s="484" t="s">
        <v>23</v>
      </c>
      <c r="G12" s="485"/>
      <c r="H12" s="485"/>
      <c r="I12" s="485"/>
      <c r="J12" s="485"/>
      <c r="K12" s="485"/>
      <c r="L12" s="485"/>
      <c r="M12" s="485"/>
      <c r="N12" s="485"/>
      <c r="O12" s="485"/>
      <c r="P12" s="485"/>
      <c r="Q12" s="485"/>
      <c r="R12" s="485"/>
      <c r="S12" s="485"/>
      <c r="T12" s="485"/>
      <c r="U12" s="485"/>
      <c r="V12" s="485"/>
      <c r="W12" s="485"/>
      <c r="X12" s="485"/>
      <c r="Y12" s="485"/>
      <c r="Z12" s="485"/>
      <c r="AA12" s="485"/>
      <c r="AB12" s="485"/>
      <c r="AC12" s="486"/>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9"/>
      <c r="AA13" s="333"/>
      <c r="AB13" s="123"/>
      <c r="AC13" s="289"/>
    </row>
    <row r="14" spans="5:58" ht="20.100000000000001" customHeight="1">
      <c r="E14" s="87" t="s">
        <v>26</v>
      </c>
      <c r="F14" s="192" t="s">
        <v>27</v>
      </c>
      <c r="G14" s="190"/>
      <c r="H14" s="162" t="str">
        <f>IFERROR(IF(COUNT(IndHUF!$AD$13),IF(IndHUF!$AD$13=0,"0",IndHUF!$AD$13),""),"")</f>
        <v>0</v>
      </c>
      <c r="I14" s="280">
        <f>+IF(COUNT(IndHUF!H19),IndHUF!H19,"")</f>
        <v>0</v>
      </c>
      <c r="J14" s="280" t="str">
        <f>+IF(COUNT(IndHUF!I19),IndHUF!I19,"")</f>
        <v/>
      </c>
      <c r="K14" s="111" t="str">
        <f>+IF(COUNT(IndHUF!J19),IndHUF!J19,"")</f>
        <v/>
      </c>
      <c r="L14" s="111">
        <f>+IF(COUNT(IndHUF!K19),IndHUF!K19,"")</f>
        <v>0</v>
      </c>
      <c r="M14" s="144">
        <f>+IFERROR(IF(COUNT(L14),ROUND(L14/'Shareholding Pattern'!$L$78*100,2),""),0)</f>
        <v>0</v>
      </c>
      <c r="N14" s="161">
        <f>+IF(COUNT(+IndHUF!M19),SUM(+IndHUF!M19),"")</f>
        <v>0</v>
      </c>
      <c r="O14" s="161" t="str">
        <f>+IF(COUNT(+IndHUF!N19),SUM(+IndHUF!N19),"")</f>
        <v/>
      </c>
      <c r="P14" s="280">
        <f>+IF(COUNT(IndHUF!O19),IndHUF!O19,"")</f>
        <v>0</v>
      </c>
      <c r="Q14" s="144">
        <f>+IF(COUNT(IndHUF!P19),IndHUF!P19,"")</f>
        <v>0</v>
      </c>
      <c r="R14" s="280" t="str">
        <f>+IF(COUNT(IndHUF!Q19),IndHUF!Q19,"")</f>
        <v/>
      </c>
      <c r="S14" s="280" t="str">
        <f>+IF(COUNT(IndHUF!R19),IndHUF!R19,"")</f>
        <v/>
      </c>
      <c r="T14" s="280" t="str">
        <f>+IF(COUNT(IndHUF!S19),IndHUF!S19,"")</f>
        <v/>
      </c>
      <c r="U14" s="112">
        <f>+IFERROR(IF(COUNT(L14,T14),ROUND(SUM(L14,T14)/SUM('Shareholding Pattern'!$L$78,'Shareholding Pattern'!$T$78)*100,2),""),0)</f>
        <v>0</v>
      </c>
      <c r="V14" s="173" t="str">
        <f>+IF(COUNT(IndHUF!U19),IndHUF!U19,"")</f>
        <v/>
      </c>
      <c r="W14" s="157" t="str">
        <f>+IFERROR(IF(COUNT(V14),ROUND(SUM(V14)/SUM(L14)*100,2),""),0)</f>
        <v/>
      </c>
      <c r="X14" s="173" t="str">
        <f>+IF(COUNT(IndHUF!W19),IndHUF!W19,"")</f>
        <v/>
      </c>
      <c r="Y14" s="112" t="str">
        <f>+IFERROR(IF(COUNT(X14),ROUND(SUM(X14)/SUM(L14)*100,2),""),0)</f>
        <v/>
      </c>
      <c r="Z14" s="280">
        <f>+IF(COUNT(IndHUF!Y19),IndHUF!Y19,"")</f>
        <v>0</v>
      </c>
      <c r="AA14" s="469"/>
      <c r="AB14" s="470"/>
      <c r="AC14" s="471"/>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80" t="str">
        <f>IFERROR(IF(COUNT(CGAndSG!H16),(CGAndSG!H16),""),"")</f>
        <v/>
      </c>
      <c r="J15" s="280"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80" t="str">
        <f>IFERROR(IF(COUNT(CGAndSG!O16),(CGAndSG!O16),""),"")</f>
        <v/>
      </c>
      <c r="Q15" s="144" t="str">
        <f>IFERROR(IF(COUNT(CGAndSG!P16),(CGAndSG!P16),""),0)</f>
        <v/>
      </c>
      <c r="R15" s="280" t="str">
        <f>IFERROR(IF(COUNT(CGAndSG!Q16),(CGAndSG!Q16),""),"")</f>
        <v/>
      </c>
      <c r="S15" s="280" t="str">
        <f>IFERROR(IF(COUNT(CGAndSG!R16),(CGAndSG!R16),""),"")</f>
        <v/>
      </c>
      <c r="T15" s="280"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80" t="str">
        <f>IFERROR(IF(COUNT(CGAndSG!Y16),(CGAndSG!Y16),""),"")</f>
        <v/>
      </c>
      <c r="AA15" s="472"/>
      <c r="AB15" s="473"/>
      <c r="AC15" s="474"/>
      <c r="AH15" t="s">
        <v>193</v>
      </c>
      <c r="AR15" t="s">
        <v>167</v>
      </c>
      <c r="AX15" t="s">
        <v>193</v>
      </c>
      <c r="AZ15" t="s">
        <v>330</v>
      </c>
      <c r="BF15" t="s">
        <v>284</v>
      </c>
    </row>
    <row r="16" spans="5:58" ht="20.100000000000001" customHeight="1">
      <c r="E16" s="87" t="s">
        <v>30</v>
      </c>
      <c r="F16" s="193" t="s">
        <v>31</v>
      </c>
      <c r="H16" s="163" t="str">
        <f>IFERROR(IF(COUNT(Banks!$AD$13),IF(Banks!$AD$13=0,"0",Banks!$AD$13),""),"")</f>
        <v/>
      </c>
      <c r="I16" s="280" t="str">
        <f>IFERROR(IF(COUNT(Banks!H16),(Banks!H16),""),"")</f>
        <v/>
      </c>
      <c r="J16" s="280"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80" t="str">
        <f>IFERROR(IF(COUNT(Banks!O16),(Banks!O16),""),"")</f>
        <v/>
      </c>
      <c r="Q16" s="144" t="str">
        <f>IFERROR(IF(COUNT(Banks!P16),(Banks!P16),""),0)</f>
        <v/>
      </c>
      <c r="R16" s="280" t="str">
        <f>IFERROR(IF(COUNT(Banks!Q16),(Banks!Q16),""),"")</f>
        <v/>
      </c>
      <c r="S16" s="280" t="str">
        <f>IFERROR(IF(COUNT(Banks!R16),(Banks!R16),""),"")</f>
        <v/>
      </c>
      <c r="T16" s="280"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80" t="str">
        <f>IFERROR(IF(COUNT(Banks!Y16),(Banks!Y16),""),"")</f>
        <v/>
      </c>
      <c r="AA16" s="472"/>
      <c r="AB16" s="473"/>
      <c r="AC16" s="474"/>
      <c r="AH16" t="s">
        <v>285</v>
      </c>
      <c r="AR16" t="s">
        <v>168</v>
      </c>
      <c r="AX16" t="s">
        <v>285</v>
      </c>
      <c r="AZ16" t="s">
        <v>199</v>
      </c>
      <c r="BF16" t="s">
        <v>305</v>
      </c>
    </row>
    <row r="17" spans="5:58" ht="20.100000000000001" customHeight="1">
      <c r="E17" s="91" t="s">
        <v>32</v>
      </c>
      <c r="F17" s="194" t="s">
        <v>33</v>
      </c>
      <c r="H17" s="163">
        <f>IFERROR(IF(COUNT(OtherIND!$AG$13),IF(OtherIND!$AG$13=0,"0",OtherIND!$AG$13),""),"")</f>
        <v>1</v>
      </c>
      <c r="I17" s="281">
        <f>IFERROR(IF(COUNT(OtherIND!J17),(OtherIND!J17),""),"")</f>
        <v>2950055</v>
      </c>
      <c r="J17" s="281"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1">
        <f>IFERROR(IF(COUNT(OtherIND!Q17),(OtherIND!Q17),""),"")</f>
        <v>2950055</v>
      </c>
      <c r="Q17" s="177">
        <f>IFERROR(IF(COUNT(OtherIND!R17),(OtherIND!R17),""),0)</f>
        <v>73.75</v>
      </c>
      <c r="R17" s="281" t="str">
        <f>IFERROR(IF(COUNT(OtherIND!S17),(OtherIND!S17),""),"")</f>
        <v/>
      </c>
      <c r="S17" s="281" t="str">
        <f>IFERROR(IF(COUNT(OtherIND!T17),(OtherIND!T17),""),"")</f>
        <v/>
      </c>
      <c r="T17" s="281"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1">
        <f>IFERROR(IF(COUNT(OtherIND!AA17),(OtherIND!AA17),""),"")</f>
        <v>2950055</v>
      </c>
      <c r="AA17" s="472"/>
      <c r="AB17" s="473"/>
      <c r="AC17" s="474"/>
      <c r="AH17" t="s">
        <v>286</v>
      </c>
      <c r="AR17" t="s">
        <v>169</v>
      </c>
      <c r="AX17" t="s">
        <v>286</v>
      </c>
      <c r="AZ17" t="s">
        <v>332</v>
      </c>
      <c r="BF17" t="s">
        <v>315</v>
      </c>
    </row>
    <row r="18" spans="5:58" ht="20.100000000000001" customHeight="1">
      <c r="E18" s="493" t="s">
        <v>35</v>
      </c>
      <c r="F18" s="493"/>
      <c r="G18" s="493"/>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5"/>
      <c r="AB18" s="476"/>
      <c r="AC18" s="477"/>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90"/>
      <c r="AA19" s="475"/>
      <c r="AB19" s="476"/>
      <c r="AC19" s="477"/>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72"/>
      <c r="AB20" s="473"/>
      <c r="AC20" s="474"/>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72"/>
      <c r="AB21" s="473"/>
      <c r="AC21" s="474"/>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72"/>
      <c r="AB22" s="473"/>
      <c r="AC22" s="474"/>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72"/>
      <c r="AB23" s="473"/>
      <c r="AC23" s="474"/>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72"/>
      <c r="AB24" s="473"/>
      <c r="AC24" s="474"/>
      <c r="AH24" t="s">
        <v>289</v>
      </c>
      <c r="AR24" t="s">
        <v>175</v>
      </c>
    </row>
    <row r="25" spans="5:58" ht="20.100000000000001" customHeight="1">
      <c r="E25" s="493" t="s">
        <v>43</v>
      </c>
      <c r="F25" s="493"/>
      <c r="G25" s="493"/>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2" t="str">
        <f t="shared" si="5"/>
        <v/>
      </c>
      <c r="S25" s="282"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5"/>
      <c r="AB25" s="476"/>
      <c r="AC25" s="477"/>
      <c r="AR25" t="s">
        <v>176</v>
      </c>
    </row>
    <row r="26" spans="5:58" ht="36.75" customHeight="1">
      <c r="E26" s="494" t="s">
        <v>88</v>
      </c>
      <c r="F26" s="494"/>
      <c r="G26" s="494"/>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2" t="str">
        <f t="shared" si="6"/>
        <v/>
      </c>
      <c r="S26" s="282"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8"/>
      <c r="AB26" s="479"/>
      <c r="AC26" s="480"/>
      <c r="AR26" t="s">
        <v>177</v>
      </c>
    </row>
    <row r="27" spans="5:58" ht="33" customHeight="1">
      <c r="E27" s="133"/>
      <c r="F27" s="195" t="s">
        <v>369</v>
      </c>
      <c r="M27"/>
      <c r="N27"/>
      <c r="O27"/>
      <c r="Q27"/>
      <c r="U27"/>
      <c r="V27"/>
      <c r="W27"/>
      <c r="X27"/>
      <c r="Y27"/>
    </row>
    <row r="28" spans="5:58" ht="31.5" customHeight="1">
      <c r="E28" s="96" t="s">
        <v>44</v>
      </c>
      <c r="F28" s="256" t="s">
        <v>45</v>
      </c>
      <c r="G28" s="257"/>
      <c r="H28" s="294" t="s">
        <v>449</v>
      </c>
      <c r="I28" s="283"/>
      <c r="J28" s="283"/>
      <c r="K28" s="257"/>
      <c r="L28" s="257"/>
      <c r="M28" s="257"/>
      <c r="N28" s="257"/>
      <c r="O28" s="257"/>
      <c r="P28" s="283"/>
      <c r="Q28" s="257"/>
      <c r="R28" s="283"/>
      <c r="S28" s="283"/>
      <c r="T28" s="283"/>
      <c r="U28" s="257"/>
      <c r="V28" s="257"/>
      <c r="W28" s="257"/>
      <c r="X28" s="257"/>
      <c r="Y28" s="257"/>
      <c r="Z28" s="334"/>
      <c r="AA28" s="334"/>
      <c r="AB28" s="334"/>
      <c r="AC28" s="291"/>
    </row>
    <row r="29" spans="5:58" ht="20.100000000000001" customHeight="1">
      <c r="E29" s="86" t="s">
        <v>24</v>
      </c>
      <c r="F29" s="487" t="s">
        <v>655</v>
      </c>
      <c r="G29" s="488"/>
      <c r="H29" s="488"/>
      <c r="I29" s="488"/>
      <c r="J29" s="488"/>
      <c r="K29" s="488"/>
      <c r="L29" s="488"/>
      <c r="M29" s="488"/>
      <c r="N29" s="488"/>
      <c r="O29" s="488"/>
      <c r="P29" s="488"/>
      <c r="Q29" s="488"/>
      <c r="R29" s="488"/>
      <c r="S29" s="488"/>
      <c r="T29" s="488"/>
      <c r="U29" s="488"/>
      <c r="V29" s="488"/>
      <c r="W29" s="488"/>
      <c r="X29" s="488"/>
      <c r="Y29" s="488"/>
      <c r="Z29" s="488"/>
      <c r="AA29" s="488"/>
      <c r="AB29" s="488"/>
      <c r="AC29" s="489"/>
    </row>
    <row r="30" spans="5:58" ht="20.100000000000001" customHeight="1">
      <c r="E30" s="88" t="s">
        <v>26</v>
      </c>
      <c r="F30" s="201" t="s">
        <v>46</v>
      </c>
      <c r="H30" s="240"/>
      <c r="I30" s="240"/>
      <c r="J30" s="240"/>
      <c r="K30" s="110"/>
      <c r="L30" s="178" t="str">
        <f>+IFERROR(IF(COUNT(I30:K30),ROUND(SUM(I30:K30),0),""),"")</f>
        <v/>
      </c>
      <c r="M30" s="179" t="str">
        <f>+IFERROR(IF(COUNT(L30),ROUND(L30/'Shareholding Pattern'!$L$78*100,2),""),"")</f>
        <v/>
      </c>
      <c r="N30" s="255"/>
      <c r="O30" s="110"/>
      <c r="P30" s="163" t="str">
        <f>+IFERROR(IF(COUNT(N30:O30),ROUND(SUM(N30:O30),0),""),"")</f>
        <v/>
      </c>
      <c r="Q30" s="153" t="str">
        <f>+IFERROR(IF(COUNT(P30),ROUND(P30/'Shareholding Pattern'!$P$79*100,2),""),"")</f>
        <v/>
      </c>
      <c r="R30" s="240"/>
      <c r="S30" s="240"/>
      <c r="T30" s="163" t="str">
        <f>+IFERROR(IF(COUNT(R30:S30),ROUND(SUM(R30:S30),0),""),"")</f>
        <v/>
      </c>
      <c r="U30" s="180" t="str">
        <f>+IFERROR(IF(COUNT(L30,T30),ROUND(SUM(L30,T30)/SUM('Shareholding Pattern'!$L$78,'Shareholding Pattern'!$T$78)*100,2),""),"")</f>
        <v/>
      </c>
      <c r="V30" s="110"/>
      <c r="W30" s="157" t="str">
        <f t="shared" ref="W30:W48" si="7">+IFERROR(IF(COUNT(V30),ROUND(SUM(V30)/SUM(L30)*100,2),""),0)</f>
        <v/>
      </c>
      <c r="X30" s="497"/>
      <c r="Y30" s="498"/>
      <c r="Z30" s="240"/>
      <c r="AA30" s="240"/>
      <c r="AB30" s="240"/>
      <c r="AC30" s="240"/>
      <c r="AH30" t="s">
        <v>290</v>
      </c>
      <c r="AR30" t="s">
        <v>271</v>
      </c>
      <c r="AX30" t="s">
        <v>290</v>
      </c>
      <c r="AZ30" t="s">
        <v>205</v>
      </c>
      <c r="BF30" t="s">
        <v>319</v>
      </c>
    </row>
    <row r="31" spans="5:58" ht="20.100000000000001" customHeight="1">
      <c r="E31" s="88" t="s">
        <v>28</v>
      </c>
      <c r="F31" s="198" t="s">
        <v>47</v>
      </c>
      <c r="H31" s="240"/>
      <c r="I31" s="240"/>
      <c r="J31" s="240"/>
      <c r="K31" s="110"/>
      <c r="L31" s="163" t="str">
        <f t="shared" ref="L31:L48" si="8">+IFERROR(IF(COUNT(I31:K31),ROUND(SUM(I31:K31),0),""),"")</f>
        <v/>
      </c>
      <c r="M31" s="179" t="str">
        <f>+IFERROR(IF(COUNT(L31),ROUND(L31/'Shareholding Pattern'!$L$78*100,2),""),"")</f>
        <v/>
      </c>
      <c r="N31" s="255"/>
      <c r="O31" s="110"/>
      <c r="P31" s="163" t="str">
        <f t="shared" ref="P31:P48" si="9">+IFERROR(IF(COUNT(N31:O31),ROUND(SUM(N31:O31),0),""),"")</f>
        <v/>
      </c>
      <c r="Q31" s="153" t="str">
        <f>+IFERROR(IF(COUNT(P31),ROUND(P31/'Shareholding Pattern'!$P$79*100,2),""),"")</f>
        <v/>
      </c>
      <c r="R31" s="240"/>
      <c r="S31" s="240"/>
      <c r="T31" s="163" t="str">
        <f t="shared" ref="T31:T48" si="10">+IFERROR(IF(COUNT(R31:S31),ROUND(SUM(R31:S31),0),""),"")</f>
        <v/>
      </c>
      <c r="U31" s="180" t="str">
        <f>+IFERROR(IF(COUNT(L31,T31),ROUND(SUM(L31,T31)/SUM('Shareholding Pattern'!$L$78,'Shareholding Pattern'!$T$78)*100,2),""),"")</f>
        <v/>
      </c>
      <c r="V31" s="110"/>
      <c r="W31" s="157" t="str">
        <f t="shared" si="7"/>
        <v/>
      </c>
      <c r="X31" s="499"/>
      <c r="Y31" s="500"/>
      <c r="Z31" s="240"/>
      <c r="AA31" s="240"/>
      <c r="AB31" s="240"/>
      <c r="AC31" s="240"/>
      <c r="AH31" t="s">
        <v>291</v>
      </c>
      <c r="AR31" t="s">
        <v>178</v>
      </c>
      <c r="AX31" t="s">
        <v>291</v>
      </c>
      <c r="AZ31" t="s">
        <v>206</v>
      </c>
      <c r="BF31" t="s">
        <v>309</v>
      </c>
    </row>
    <row r="32" spans="5:58" ht="20.100000000000001" customHeight="1">
      <c r="E32" s="88" t="s">
        <v>30</v>
      </c>
      <c r="F32" s="198" t="s">
        <v>48</v>
      </c>
      <c r="H32" s="240"/>
      <c r="I32" s="240"/>
      <c r="J32" s="240"/>
      <c r="K32" s="110"/>
      <c r="L32" s="163" t="str">
        <f t="shared" si="8"/>
        <v/>
      </c>
      <c r="M32" s="179" t="str">
        <f>+IFERROR(IF(COUNT(L32),ROUND(L32/'Shareholding Pattern'!$L$78*100,2),""),"")</f>
        <v/>
      </c>
      <c r="N32" s="255"/>
      <c r="O32" s="110"/>
      <c r="P32" s="163" t="str">
        <f t="shared" si="9"/>
        <v/>
      </c>
      <c r="Q32" s="153" t="str">
        <f>+IFERROR(IF(COUNT(P32),ROUND(P32/'Shareholding Pattern'!$P$79*100,2),""),"")</f>
        <v/>
      </c>
      <c r="R32" s="240"/>
      <c r="S32" s="240"/>
      <c r="T32" s="163" t="str">
        <f t="shared" si="10"/>
        <v/>
      </c>
      <c r="U32" s="180" t="str">
        <f>+IFERROR(IF(COUNT(L32,T32),ROUND(SUM(L32,T32)/SUM('Shareholding Pattern'!$L$78,'Shareholding Pattern'!$T$78)*100,2),""),"")</f>
        <v/>
      </c>
      <c r="V32" s="110"/>
      <c r="W32" s="157" t="str">
        <f t="shared" si="7"/>
        <v/>
      </c>
      <c r="X32" s="499"/>
      <c r="Y32" s="500"/>
      <c r="Z32" s="240"/>
      <c r="AA32" s="240"/>
      <c r="AB32" s="240"/>
      <c r="AC32" s="240"/>
      <c r="AH32" t="s">
        <v>799</v>
      </c>
      <c r="AR32" t="s">
        <v>179</v>
      </c>
      <c r="AX32" t="s">
        <v>799</v>
      </c>
      <c r="AZ32" t="s">
        <v>207</v>
      </c>
      <c r="BF32" t="s">
        <v>310</v>
      </c>
    </row>
    <row r="33" spans="5:58" ht="20.100000000000001" customHeight="1">
      <c r="E33" s="88" t="s">
        <v>32</v>
      </c>
      <c r="F33" s="198" t="s">
        <v>285</v>
      </c>
      <c r="H33" s="240"/>
      <c r="I33" s="240"/>
      <c r="J33" s="240"/>
      <c r="K33" s="110"/>
      <c r="L33" s="163" t="str">
        <f t="shared" si="8"/>
        <v/>
      </c>
      <c r="M33" s="179" t="str">
        <f>+IFERROR(IF(COUNT(L33),ROUND(L33/'Shareholding Pattern'!$L$78*100,2),""),"")</f>
        <v/>
      </c>
      <c r="N33" s="255"/>
      <c r="O33" s="110"/>
      <c r="P33" s="163" t="str">
        <f t="shared" si="9"/>
        <v/>
      </c>
      <c r="Q33" s="153" t="str">
        <f>+IFERROR(IF(COUNT(P33),ROUND(P33/'Shareholding Pattern'!$P$79*100,2),""),"")</f>
        <v/>
      </c>
      <c r="R33" s="240"/>
      <c r="S33" s="240"/>
      <c r="T33" s="163" t="str">
        <f t="shared" si="10"/>
        <v/>
      </c>
      <c r="U33" s="180" t="str">
        <f>+IFERROR(IF(COUNT(L33,T33),ROUND(SUM(L33,T33)/SUM('Shareholding Pattern'!$L$78,'Shareholding Pattern'!$T$78)*100,2),""),"")</f>
        <v/>
      </c>
      <c r="V33" s="110"/>
      <c r="W33" s="157" t="str">
        <f t="shared" si="7"/>
        <v/>
      </c>
      <c r="X33" s="499"/>
      <c r="Y33" s="500"/>
      <c r="Z33" s="240"/>
      <c r="AA33" s="240"/>
      <c r="AB33" s="240"/>
      <c r="AC33" s="240"/>
      <c r="AH33" t="s">
        <v>294</v>
      </c>
      <c r="AR33" t="s">
        <v>719</v>
      </c>
      <c r="AX33" t="s">
        <v>294</v>
      </c>
      <c r="AZ33" t="s">
        <v>745</v>
      </c>
      <c r="BF33" t="s">
        <v>744</v>
      </c>
    </row>
    <row r="34" spans="5:58" ht="20.100000000000001" customHeight="1">
      <c r="E34" s="88" t="s">
        <v>42</v>
      </c>
      <c r="F34" s="198" t="s">
        <v>52</v>
      </c>
      <c r="H34" s="240"/>
      <c r="I34" s="240"/>
      <c r="J34" s="240"/>
      <c r="K34" s="110"/>
      <c r="L34" s="163" t="str">
        <f t="shared" si="8"/>
        <v/>
      </c>
      <c r="M34" s="179" t="str">
        <f>+IFERROR(IF(COUNT(L34),ROUND(L34/'Shareholding Pattern'!$L$78*100,2),""),"")</f>
        <v/>
      </c>
      <c r="N34" s="255"/>
      <c r="O34" s="110"/>
      <c r="P34" s="163" t="str">
        <f t="shared" si="9"/>
        <v/>
      </c>
      <c r="Q34" s="153" t="str">
        <f>+IFERROR(IF(COUNT(P34),ROUND(P34/'Shareholding Pattern'!$P$79*100,2),""),"")</f>
        <v/>
      </c>
      <c r="R34" s="240"/>
      <c r="S34" s="240"/>
      <c r="T34" s="163" t="str">
        <f t="shared" si="10"/>
        <v/>
      </c>
      <c r="U34" s="180" t="str">
        <f>+IFERROR(IF(COUNT(L34,T34),ROUND(SUM(L34,T34)/SUM('Shareholding Pattern'!$L$78,'Shareholding Pattern'!$T$78)*100,2),""),"")</f>
        <v/>
      </c>
      <c r="V34" s="110"/>
      <c r="W34" s="157" t="str">
        <f t="shared" si="7"/>
        <v/>
      </c>
      <c r="X34" s="499"/>
      <c r="Y34" s="500"/>
      <c r="Z34" s="240"/>
      <c r="AA34" s="240"/>
      <c r="AB34" s="240"/>
      <c r="AC34" s="240"/>
      <c r="AH34" t="s">
        <v>295</v>
      </c>
      <c r="AR34" t="s">
        <v>181</v>
      </c>
      <c r="AX34" t="s">
        <v>295</v>
      </c>
      <c r="AZ34" t="s">
        <v>209</v>
      </c>
      <c r="BF34" t="s">
        <v>312</v>
      </c>
    </row>
    <row r="35" spans="5:58" ht="20.100000000000001" customHeight="1">
      <c r="E35" s="88" t="s">
        <v>50</v>
      </c>
      <c r="F35" s="198" t="s">
        <v>54</v>
      </c>
      <c r="H35" s="240"/>
      <c r="I35" s="240"/>
      <c r="J35" s="240"/>
      <c r="K35" s="110"/>
      <c r="L35" s="163" t="str">
        <f t="shared" si="8"/>
        <v/>
      </c>
      <c r="M35" s="179" t="str">
        <f>+IFERROR(IF(COUNT(L35),ROUND(L35/'Shareholding Pattern'!$L$78*100,2),""),"")</f>
        <v/>
      </c>
      <c r="N35" s="255"/>
      <c r="O35" s="110"/>
      <c r="P35" s="163" t="str">
        <f t="shared" si="9"/>
        <v/>
      </c>
      <c r="Q35" s="153" t="str">
        <f>+IFERROR(IF(COUNT(P35),ROUND(P35/'Shareholding Pattern'!$P$79*100,2),""),"")</f>
        <v/>
      </c>
      <c r="R35" s="240"/>
      <c r="S35" s="240"/>
      <c r="T35" s="163" t="str">
        <f t="shared" si="10"/>
        <v/>
      </c>
      <c r="U35" s="180" t="str">
        <f>+IFERROR(IF(COUNT(L35,T35),ROUND(SUM(L35,T35)/SUM('Shareholding Pattern'!$L$78,'Shareholding Pattern'!$T$78)*100,2),""),"")</f>
        <v/>
      </c>
      <c r="V35" s="110"/>
      <c r="W35" s="157" t="str">
        <f t="shared" si="7"/>
        <v/>
      </c>
      <c r="X35" s="499"/>
      <c r="Y35" s="500"/>
      <c r="Z35" s="240"/>
      <c r="AA35" s="240"/>
      <c r="AB35" s="240"/>
      <c r="AC35" s="240"/>
      <c r="AH35" t="s">
        <v>296</v>
      </c>
      <c r="AR35" t="s">
        <v>182</v>
      </c>
      <c r="AX35" t="s">
        <v>296</v>
      </c>
      <c r="AZ35" t="s">
        <v>210</v>
      </c>
      <c r="BF35" t="s">
        <v>313</v>
      </c>
    </row>
    <row r="36" spans="5:58" ht="20.100000000000001" customHeight="1">
      <c r="E36" s="88" t="s">
        <v>51</v>
      </c>
      <c r="F36" s="318" t="s">
        <v>652</v>
      </c>
      <c r="H36" s="240"/>
      <c r="I36" s="240"/>
      <c r="J36" s="240"/>
      <c r="K36" s="110"/>
      <c r="L36" s="163" t="str">
        <f t="shared" si="8"/>
        <v/>
      </c>
      <c r="M36" s="179" t="str">
        <f>+IFERROR(IF(COUNT(L36),ROUND(L36/'Shareholding Pattern'!$L$78*100,2),""),"")</f>
        <v/>
      </c>
      <c r="N36" s="255"/>
      <c r="O36" s="110"/>
      <c r="P36" s="163" t="str">
        <f t="shared" si="9"/>
        <v/>
      </c>
      <c r="Q36" s="153" t="str">
        <f>+IFERROR(IF(COUNT(P36),ROUND(P36/'Shareholding Pattern'!$P$79*100,2),""),"")</f>
        <v/>
      </c>
      <c r="R36" s="240"/>
      <c r="S36" s="240"/>
      <c r="T36" s="163" t="str">
        <f t="shared" si="10"/>
        <v/>
      </c>
      <c r="U36" s="180" t="str">
        <f>+IFERROR(IF(COUNT(L36,T36),ROUND(SUM(L36,T36)/SUM('Shareholding Pattern'!$L$78,'Shareholding Pattern'!$T$78)*100,2),""),"")</f>
        <v/>
      </c>
      <c r="V36" s="110"/>
      <c r="W36" s="157" t="str">
        <f t="shared" si="7"/>
        <v/>
      </c>
      <c r="X36" s="499"/>
      <c r="Y36" s="500"/>
      <c r="Z36" s="240"/>
      <c r="AA36" s="240"/>
      <c r="AB36" s="240"/>
      <c r="AC36" s="240"/>
      <c r="AH36" t="s">
        <v>826</v>
      </c>
      <c r="AR36" t="s">
        <v>720</v>
      </c>
      <c r="AX36" t="s">
        <v>826</v>
      </c>
      <c r="AZ36" t="s">
        <v>747</v>
      </c>
      <c r="BF36" t="s">
        <v>746</v>
      </c>
    </row>
    <row r="37" spans="5:58" ht="20.100000000000001" customHeight="1">
      <c r="E37" s="88" t="s">
        <v>53</v>
      </c>
      <c r="F37" s="319" t="s">
        <v>653</v>
      </c>
      <c r="H37" s="240"/>
      <c r="I37" s="240"/>
      <c r="J37" s="240"/>
      <c r="K37" s="110"/>
      <c r="L37" s="163" t="str">
        <f t="shared" si="8"/>
        <v/>
      </c>
      <c r="M37" s="179" t="str">
        <f>+IFERROR(IF(COUNT(L37),ROUND(L37/'Shareholding Pattern'!$L$78*100,2),""),"")</f>
        <v/>
      </c>
      <c r="N37" s="255"/>
      <c r="O37" s="110"/>
      <c r="P37" s="163" t="str">
        <f t="shared" si="9"/>
        <v/>
      </c>
      <c r="Q37" s="153" t="str">
        <f>+IFERROR(IF(COUNT(P37),ROUND(P37/'Shareholding Pattern'!$P$79*100,2),""),"")</f>
        <v/>
      </c>
      <c r="R37" s="240"/>
      <c r="S37" s="240"/>
      <c r="T37" s="163" t="str">
        <f t="shared" si="10"/>
        <v/>
      </c>
      <c r="U37" s="180" t="str">
        <f>+IFERROR(IF(COUNT(L37,T37),ROUND(SUM(L37,T37)/SUM('Shareholding Pattern'!$L$78,'Shareholding Pattern'!$T$78)*100,2),""),"")</f>
        <v/>
      </c>
      <c r="V37" s="110"/>
      <c r="W37" s="157" t="str">
        <f t="shared" si="7"/>
        <v/>
      </c>
      <c r="X37" s="499"/>
      <c r="Y37" s="500"/>
      <c r="Z37" s="240"/>
      <c r="AA37" s="240"/>
      <c r="AB37" s="240"/>
      <c r="AC37" s="240"/>
      <c r="AH37" t="s">
        <v>827</v>
      </c>
      <c r="AR37" t="s">
        <v>721</v>
      </c>
      <c r="AX37" t="s">
        <v>827</v>
      </c>
      <c r="AZ37" t="s">
        <v>749</v>
      </c>
      <c r="BF37" t="s">
        <v>748</v>
      </c>
    </row>
    <row r="38" spans="5:58" ht="20.100000000000001" customHeight="1">
      <c r="E38" s="313" t="s">
        <v>55</v>
      </c>
      <c r="F38" s="198" t="s">
        <v>62</v>
      </c>
      <c r="H38" s="240"/>
      <c r="I38" s="240"/>
      <c r="J38" s="240"/>
      <c r="K38" s="110"/>
      <c r="L38" s="163" t="str">
        <f t="shared" si="8"/>
        <v/>
      </c>
      <c r="M38" s="179" t="str">
        <f>+IFERROR(IF(COUNT(L38),ROUND(L38/'Shareholding Pattern'!$L$78*100,2),""),"")</f>
        <v/>
      </c>
      <c r="N38" s="255"/>
      <c r="O38" s="110"/>
      <c r="P38" s="163" t="str">
        <f t="shared" si="9"/>
        <v/>
      </c>
      <c r="Q38" s="153" t="str">
        <f>+IFERROR(IF(COUNT(P38),ROUND(P38/'Shareholding Pattern'!$P$79*100,2),""),"")</f>
        <v/>
      </c>
      <c r="R38" s="240"/>
      <c r="S38" s="240"/>
      <c r="T38" s="163" t="str">
        <f t="shared" si="10"/>
        <v/>
      </c>
      <c r="U38" s="180" t="str">
        <f>+IFERROR(IF(COUNT(L38,T38),ROUND(SUM(L38,T38)/SUM('Shareholding Pattern'!$L$78,'Shareholding Pattern'!$T$78)*100,2),""),"")</f>
        <v/>
      </c>
      <c r="V38" s="110"/>
      <c r="W38" s="157" t="str">
        <f t="shared" si="7"/>
        <v/>
      </c>
      <c r="X38" s="499"/>
      <c r="Y38" s="500"/>
      <c r="Z38" s="240"/>
      <c r="AA38" s="240"/>
      <c r="AB38" s="240"/>
      <c r="AC38" s="240"/>
      <c r="AH38" t="s">
        <v>197</v>
      </c>
      <c r="AR38" t="s">
        <v>183</v>
      </c>
      <c r="AX38" t="s">
        <v>197</v>
      </c>
      <c r="AZ38" t="s">
        <v>331</v>
      </c>
      <c r="BF38" t="s">
        <v>314</v>
      </c>
    </row>
    <row r="39" spans="5:58" ht="20.100000000000001" customHeight="1">
      <c r="E39" s="88" t="s">
        <v>670</v>
      </c>
      <c r="F39" s="320" t="s">
        <v>654</v>
      </c>
      <c r="H39" s="240"/>
      <c r="I39" s="240"/>
      <c r="J39" s="240"/>
      <c r="K39" s="110"/>
      <c r="L39" s="163" t="str">
        <f t="shared" si="8"/>
        <v/>
      </c>
      <c r="M39" s="179" t="str">
        <f>+IFERROR(IF(COUNT(L39),ROUND(L39/'Shareholding Pattern'!$L$78*100,2),""),"")</f>
        <v/>
      </c>
      <c r="N39" s="255"/>
      <c r="O39" s="110"/>
      <c r="P39" s="163" t="str">
        <f t="shared" si="9"/>
        <v/>
      </c>
      <c r="Q39" s="153" t="str">
        <f>+IFERROR(IF(COUNT(P39),ROUND(P39/'Shareholding Pattern'!$P$79*100,2),""),"")</f>
        <v/>
      </c>
      <c r="R39" s="240"/>
      <c r="S39" s="240"/>
      <c r="T39" s="163" t="str">
        <f t="shared" si="10"/>
        <v/>
      </c>
      <c r="U39" s="180" t="str">
        <f>+IFERROR(IF(COUNT(L39,T39),ROUND(SUM(L39,T39)/SUM('Shareholding Pattern'!$L$78,'Shareholding Pattern'!$T$78)*100,2),""),"")</f>
        <v/>
      </c>
      <c r="V39" s="110"/>
      <c r="W39" s="157" t="str">
        <f t="shared" si="7"/>
        <v/>
      </c>
      <c r="X39" s="499"/>
      <c r="Y39" s="500"/>
      <c r="Z39" s="240"/>
      <c r="AA39" s="240"/>
      <c r="AB39" s="240"/>
      <c r="AC39" s="240"/>
      <c r="AH39" t="s">
        <v>654</v>
      </c>
      <c r="AR39" t="s">
        <v>722</v>
      </c>
      <c r="AX39" t="s">
        <v>654</v>
      </c>
      <c r="AZ39" t="s">
        <v>752</v>
      </c>
      <c r="BF39" t="s">
        <v>750</v>
      </c>
    </row>
    <row r="40" spans="5:58" ht="20.100000000000001" customHeight="1">
      <c r="E40" s="94" t="s">
        <v>671</v>
      </c>
      <c r="F40" s="200" t="s">
        <v>33</v>
      </c>
      <c r="H40" s="240"/>
      <c r="I40" s="240"/>
      <c r="J40" s="240"/>
      <c r="K40" s="110"/>
      <c r="L40" s="163" t="str">
        <f t="shared" si="8"/>
        <v/>
      </c>
      <c r="M40" s="179" t="str">
        <f>+IFERROR(IF(COUNT(L40),ROUND(L40/'Shareholding Pattern'!$L$78*100,2),""),"")</f>
        <v/>
      </c>
      <c r="N40" s="255"/>
      <c r="O40" s="110"/>
      <c r="P40" s="163" t="str">
        <f t="shared" si="9"/>
        <v/>
      </c>
      <c r="Q40" s="153" t="str">
        <f>+IFERROR(IF(COUNT(P40),ROUND(P40/'Shareholding Pattern'!$P$79*100,2),""),"")</f>
        <v/>
      </c>
      <c r="R40" s="240"/>
      <c r="S40" s="240"/>
      <c r="T40" s="163" t="str">
        <f t="shared" si="10"/>
        <v/>
      </c>
      <c r="U40" s="180" t="str">
        <f>+IFERROR(IF(COUNT(L40,T40),ROUND(SUM(L40,T40)/SUM('Shareholding Pattern'!$L$78,'Shareholding Pattern'!$T$78)*100,2),""),"")</f>
        <v/>
      </c>
      <c r="V40" s="110"/>
      <c r="W40" s="157" t="str">
        <f t="shared" si="7"/>
        <v/>
      </c>
      <c r="X40" s="499"/>
      <c r="Y40" s="500"/>
      <c r="Z40" s="240"/>
      <c r="AA40" s="240"/>
      <c r="AB40" s="240"/>
      <c r="AC40" s="240"/>
      <c r="AH40" t="s">
        <v>297</v>
      </c>
      <c r="AR40" t="s">
        <v>723</v>
      </c>
      <c r="AX40" t="s">
        <v>297</v>
      </c>
      <c r="AZ40" t="s">
        <v>753</v>
      </c>
      <c r="BF40" t="s">
        <v>751</v>
      </c>
    </row>
    <row r="41" spans="5:58" ht="20.100000000000001" customHeight="1">
      <c r="E41" s="493" t="s">
        <v>56</v>
      </c>
      <c r="F41" s="493"/>
      <c r="G41" s="493"/>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1"/>
      <c r="Y41" s="502"/>
      <c r="Z41" s="52" t="str">
        <f>+IFERROR(IF(COUNT(Z30:Z40),ROUND(SUM(Z30:Z40),0),""),"")</f>
        <v/>
      </c>
      <c r="AA41" s="52" t="str">
        <f t="shared" ref="AA41:AC41" si="12">+IFERROR(IF(COUNT(AA30:AA40),ROUND(SUM(AA30:AA40),0),""),"")</f>
        <v/>
      </c>
      <c r="AB41" s="52" t="str">
        <f t="shared" si="12"/>
        <v/>
      </c>
      <c r="AC41" s="52" t="str">
        <f t="shared" si="12"/>
        <v/>
      </c>
      <c r="AR41" t="s">
        <v>805</v>
      </c>
    </row>
    <row r="42" spans="5:58" ht="20.100000000000001" customHeight="1">
      <c r="E42" s="86" t="s">
        <v>36</v>
      </c>
      <c r="F42" s="490" t="s">
        <v>656</v>
      </c>
      <c r="G42" s="491"/>
      <c r="H42" s="491"/>
      <c r="I42" s="491"/>
      <c r="J42" s="491"/>
      <c r="K42" s="491"/>
      <c r="L42" s="491"/>
      <c r="M42" s="491"/>
      <c r="N42" s="491"/>
      <c r="O42" s="491"/>
      <c r="P42" s="491"/>
      <c r="Q42" s="491"/>
      <c r="R42" s="491"/>
      <c r="S42" s="491"/>
      <c r="T42" s="491"/>
      <c r="U42" s="491"/>
      <c r="V42" s="491"/>
      <c r="W42" s="491"/>
      <c r="X42" s="491"/>
      <c r="Y42" s="491"/>
      <c r="Z42" s="491"/>
      <c r="AA42" s="491"/>
      <c r="AB42" s="491"/>
      <c r="AC42" s="492"/>
    </row>
    <row r="43" spans="5:58" ht="20.100000000000001" customHeight="1">
      <c r="E43" s="88" t="s">
        <v>26</v>
      </c>
      <c r="F43" s="321" t="s">
        <v>657</v>
      </c>
      <c r="H43" s="240"/>
      <c r="I43" s="240"/>
      <c r="J43" s="240"/>
      <c r="K43" s="110"/>
      <c r="L43" s="163" t="str">
        <f t="shared" si="8"/>
        <v/>
      </c>
      <c r="M43" s="179" t="str">
        <f>+IFERROR(IF(COUNT(L43),ROUND(L43/'Shareholding Pattern'!$L$78*100,2),""),"")</f>
        <v/>
      </c>
      <c r="N43" s="255"/>
      <c r="O43" s="110"/>
      <c r="P43" s="163" t="str">
        <f t="shared" si="9"/>
        <v/>
      </c>
      <c r="Q43" s="153" t="str">
        <f>+IFERROR(IF(COUNT(P43),ROUND(P43/'Shareholding Pattern'!$P$79*100,2),""),"")</f>
        <v/>
      </c>
      <c r="R43" s="240"/>
      <c r="S43" s="240"/>
      <c r="T43" s="163" t="str">
        <f>+IFERROR(IF(COUNT(R43,S43),ROUND(SUM(R43,S43),0),""),"")</f>
        <v/>
      </c>
      <c r="U43" s="180" t="str">
        <f>+IFERROR(IF(COUNT(L43,T43),ROUND(SUM(L43,T43)/SUM('Shareholding Pattern'!$L$78,'Shareholding Pattern'!$T$78)*100,2),""),"")</f>
        <v/>
      </c>
      <c r="V43" s="110"/>
      <c r="W43" s="157" t="str">
        <f t="shared" si="7"/>
        <v/>
      </c>
      <c r="X43" s="497"/>
      <c r="Y43" s="498"/>
      <c r="Z43" s="240"/>
      <c r="AA43" s="240"/>
      <c r="AB43" s="240"/>
      <c r="AC43" s="240"/>
      <c r="AH43" t="s">
        <v>657</v>
      </c>
      <c r="AR43" t="s">
        <v>724</v>
      </c>
      <c r="AX43" t="s">
        <v>657</v>
      </c>
      <c r="AZ43" t="s">
        <v>755</v>
      </c>
      <c r="BF43" t="s">
        <v>754</v>
      </c>
    </row>
    <row r="44" spans="5:58" ht="20.100000000000001" customHeight="1">
      <c r="E44" s="88" t="s">
        <v>28</v>
      </c>
      <c r="F44" s="198" t="s">
        <v>49</v>
      </c>
      <c r="H44" s="240"/>
      <c r="I44" s="240"/>
      <c r="J44" s="240"/>
      <c r="K44" s="110"/>
      <c r="L44" s="163" t="str">
        <f t="shared" si="8"/>
        <v/>
      </c>
      <c r="M44" s="179" t="str">
        <f>+IFERROR(IF(COUNT(L44),ROUND(L44/'Shareholding Pattern'!$L$78*100,2),""),"")</f>
        <v/>
      </c>
      <c r="N44" s="255"/>
      <c r="O44" s="110"/>
      <c r="P44" s="163" t="str">
        <f t="shared" si="9"/>
        <v/>
      </c>
      <c r="Q44" s="153" t="str">
        <f>+IFERROR(IF(COUNT(P44),ROUND(P44/'Shareholding Pattern'!$P$79*100,2),""),"")</f>
        <v/>
      </c>
      <c r="R44" s="240"/>
      <c r="S44" s="240"/>
      <c r="T44" s="163" t="str">
        <f t="shared" ref="T44:T47" si="13">+IFERROR(IF(COUNT(R44,S44),ROUND(SUM(R44,S44),0),""),"")</f>
        <v/>
      </c>
      <c r="U44" s="180" t="str">
        <f>+IFERROR(IF(COUNT(L44,T44),ROUND(SUM(L44,T44)/SUM('Shareholding Pattern'!$L$78,'Shareholding Pattern'!$T$78)*100,2),""),"")</f>
        <v/>
      </c>
      <c r="V44" s="110"/>
      <c r="W44" s="157" t="str">
        <f t="shared" si="7"/>
        <v/>
      </c>
      <c r="X44" s="499"/>
      <c r="Y44" s="500"/>
      <c r="Z44" s="240"/>
      <c r="AA44" s="240"/>
      <c r="AB44" s="240"/>
      <c r="AC44" s="240"/>
      <c r="AH44" t="s">
        <v>292</v>
      </c>
      <c r="AR44" t="s">
        <v>180</v>
      </c>
      <c r="AX44" t="s">
        <v>292</v>
      </c>
      <c r="AZ44" t="s">
        <v>208</v>
      </c>
      <c r="BF44" t="s">
        <v>311</v>
      </c>
    </row>
    <row r="45" spans="5:58" ht="20.100000000000001" customHeight="1">
      <c r="E45" s="88" t="s">
        <v>30</v>
      </c>
      <c r="F45" s="322" t="s">
        <v>653</v>
      </c>
      <c r="H45" s="240"/>
      <c r="I45" s="240"/>
      <c r="J45" s="240"/>
      <c r="K45" s="110"/>
      <c r="L45" s="163" t="str">
        <f t="shared" si="8"/>
        <v/>
      </c>
      <c r="M45" s="179" t="str">
        <f>+IFERROR(IF(COUNT(L45),ROUND(L45/'Shareholding Pattern'!$L$78*100,2),""),"")</f>
        <v/>
      </c>
      <c r="N45" s="255"/>
      <c r="O45" s="110"/>
      <c r="P45" s="163" t="str">
        <f t="shared" si="9"/>
        <v/>
      </c>
      <c r="Q45" s="153" t="str">
        <f>+IFERROR(IF(COUNT(P45),ROUND(P45/'Shareholding Pattern'!$P$79*100,2),""),"")</f>
        <v/>
      </c>
      <c r="R45" s="240"/>
      <c r="S45" s="240"/>
      <c r="T45" s="163" t="str">
        <f t="shared" si="13"/>
        <v/>
      </c>
      <c r="U45" s="180" t="str">
        <f>+IFERROR(IF(COUNT(L45,T45),ROUND(SUM(L45,T45)/SUM('Shareholding Pattern'!$L$78,'Shareholding Pattern'!$T$78)*100,2),""),"")</f>
        <v/>
      </c>
      <c r="V45" s="110"/>
      <c r="W45" s="157" t="str">
        <f t="shared" si="7"/>
        <v/>
      </c>
      <c r="X45" s="499"/>
      <c r="Y45" s="500"/>
      <c r="Z45" s="240"/>
      <c r="AA45" s="240"/>
      <c r="AB45" s="240"/>
      <c r="AC45" s="240"/>
      <c r="AH45" t="s">
        <v>691</v>
      </c>
      <c r="AR45" t="s">
        <v>725</v>
      </c>
      <c r="AX45" t="s">
        <v>691</v>
      </c>
      <c r="AZ45" t="s">
        <v>757</v>
      </c>
      <c r="BF45" t="s">
        <v>756</v>
      </c>
    </row>
    <row r="46" spans="5:58" ht="20.100000000000001" customHeight="1">
      <c r="E46" s="88" t="s">
        <v>32</v>
      </c>
      <c r="F46" s="198" t="s">
        <v>648</v>
      </c>
      <c r="H46" s="240"/>
      <c r="I46" s="240"/>
      <c r="J46" s="240"/>
      <c r="K46" s="110"/>
      <c r="L46" s="163" t="str">
        <f t="shared" si="8"/>
        <v/>
      </c>
      <c r="M46" s="179" t="str">
        <f>+IFERROR(IF(COUNT(L46),ROUND(L46/'Shareholding Pattern'!$L$78*100,2),""),"")</f>
        <v/>
      </c>
      <c r="N46" s="255"/>
      <c r="O46" s="110"/>
      <c r="P46" s="163" t="str">
        <f t="shared" si="9"/>
        <v/>
      </c>
      <c r="Q46" s="153" t="str">
        <f>+IFERROR(IF(COUNT(P46),ROUND(P46/'Shareholding Pattern'!$P$79*100,2),""),"")</f>
        <v/>
      </c>
      <c r="R46" s="240"/>
      <c r="S46" s="240"/>
      <c r="T46" s="163" t="str">
        <f t="shared" si="13"/>
        <v/>
      </c>
      <c r="U46" s="180" t="str">
        <f>+IFERROR(IF(COUNT(L46,T46),ROUND(SUM(L46,T46)/SUM('Shareholding Pattern'!$L$78,'Shareholding Pattern'!$T$78)*100,2),""),"")</f>
        <v/>
      </c>
      <c r="V46" s="110"/>
      <c r="W46" s="157" t="str">
        <f t="shared" si="7"/>
        <v/>
      </c>
      <c r="X46" s="499"/>
      <c r="Y46" s="500"/>
      <c r="Z46" s="240"/>
      <c r="AA46" s="240"/>
      <c r="AB46" s="240"/>
      <c r="AC46" s="240"/>
      <c r="AH46" t="s">
        <v>293</v>
      </c>
      <c r="AR46" t="s">
        <v>726</v>
      </c>
      <c r="AX46" t="s">
        <v>293</v>
      </c>
      <c r="AZ46" t="s">
        <v>759</v>
      </c>
      <c r="BF46" t="s">
        <v>758</v>
      </c>
    </row>
    <row r="47" spans="5:58" ht="20.100000000000001" customHeight="1">
      <c r="E47" s="88" t="s">
        <v>42</v>
      </c>
      <c r="F47" s="323" t="s">
        <v>658</v>
      </c>
      <c r="H47" s="240"/>
      <c r="I47" s="240"/>
      <c r="J47" s="240"/>
      <c r="K47" s="110"/>
      <c r="L47" s="163" t="str">
        <f t="shared" si="8"/>
        <v/>
      </c>
      <c r="M47" s="179" t="str">
        <f>+IFERROR(IF(COUNT(L47),ROUND(L47/'Shareholding Pattern'!$L$78*100,2),""),"")</f>
        <v/>
      </c>
      <c r="N47" s="255"/>
      <c r="O47" s="110"/>
      <c r="P47" s="163" t="str">
        <f t="shared" si="9"/>
        <v/>
      </c>
      <c r="Q47" s="153" t="str">
        <f>+IFERROR(IF(COUNT(P47),ROUND(P47/'Shareholding Pattern'!$P$79*100,2),""),"")</f>
        <v/>
      </c>
      <c r="R47" s="240"/>
      <c r="S47" s="240"/>
      <c r="T47" s="163" t="str">
        <f t="shared" si="13"/>
        <v/>
      </c>
      <c r="U47" s="180" t="str">
        <f>+IFERROR(IF(COUNT(L47,T47),ROUND(SUM(L47,T47)/SUM('Shareholding Pattern'!$L$78,'Shareholding Pattern'!$T$78)*100,2),""),"")</f>
        <v/>
      </c>
      <c r="V47" s="110"/>
      <c r="W47" s="157" t="str">
        <f t="shared" si="7"/>
        <v/>
      </c>
      <c r="X47" s="499"/>
      <c r="Y47" s="500"/>
      <c r="Z47" s="240"/>
      <c r="AA47" s="240"/>
      <c r="AB47" s="240"/>
      <c r="AC47" s="240"/>
      <c r="AH47" t="s">
        <v>694</v>
      </c>
      <c r="AR47" t="s">
        <v>727</v>
      </c>
      <c r="AX47" t="s">
        <v>694</v>
      </c>
      <c r="AZ47" t="s">
        <v>761</v>
      </c>
      <c r="BF47" t="s">
        <v>760</v>
      </c>
    </row>
    <row r="48" spans="5:58" ht="30">
      <c r="E48" s="314" t="s">
        <v>50</v>
      </c>
      <c r="F48" s="199" t="s">
        <v>64</v>
      </c>
      <c r="H48" s="240"/>
      <c r="I48" s="240"/>
      <c r="J48" s="240"/>
      <c r="K48" s="110"/>
      <c r="L48" s="163" t="str">
        <f t="shared" si="8"/>
        <v/>
      </c>
      <c r="M48" s="179" t="str">
        <f>+IFERROR(IF(COUNT(L48),ROUND(L48/'Shareholding Pattern'!$L$78*100,2),""),"")</f>
        <v/>
      </c>
      <c r="N48" s="255"/>
      <c r="O48" s="110"/>
      <c r="P48" s="163" t="str">
        <f t="shared" si="9"/>
        <v/>
      </c>
      <c r="Q48" s="153" t="str">
        <f>+IFERROR(IF(COUNT(P48),ROUND(P48/'Shareholding Pattern'!$P$79*100,2),""),"")</f>
        <v/>
      </c>
      <c r="R48" s="240"/>
      <c r="S48" s="240"/>
      <c r="T48" s="163" t="str">
        <f t="shared" si="10"/>
        <v/>
      </c>
      <c r="U48" s="180" t="str">
        <f>+IFERROR(IF(COUNT(L48,T48),ROUND(SUM(L48,T48)/SUM('Shareholding Pattern'!$L$78,'Shareholding Pattern'!$T$78)*100,2),""),"")</f>
        <v/>
      </c>
      <c r="V48" s="110"/>
      <c r="W48" s="157" t="str">
        <f t="shared" si="7"/>
        <v/>
      </c>
      <c r="X48" s="499"/>
      <c r="Y48" s="500"/>
      <c r="Z48" s="240"/>
      <c r="AA48" s="240"/>
      <c r="AB48" s="240"/>
      <c r="AC48" s="240"/>
      <c r="AH48" t="s">
        <v>798</v>
      </c>
      <c r="AR48" t="s">
        <v>184</v>
      </c>
      <c r="AX48" t="s">
        <v>798</v>
      </c>
      <c r="AZ48" t="s">
        <v>763</v>
      </c>
      <c r="BF48" t="s">
        <v>762</v>
      </c>
    </row>
    <row r="49" spans="5:58" ht="20.100000000000001" customHeight="1">
      <c r="E49" s="94" t="s">
        <v>51</v>
      </c>
      <c r="F49" s="324" t="s">
        <v>33</v>
      </c>
      <c r="H49" s="240"/>
      <c r="I49" s="240"/>
      <c r="J49" s="240"/>
      <c r="K49" s="110"/>
      <c r="L49" s="163" t="str">
        <f>+IFERROR(IF(COUNT(I49:K49),ROUND(SUM(I49:K49),0),""),"")</f>
        <v/>
      </c>
      <c r="M49" s="179" t="str">
        <f>+IFERROR(IF(COUNT(L49),ROUND(L49/'Shareholding Pattern'!$L$78*100,2),""),"")</f>
        <v/>
      </c>
      <c r="N49" s="255"/>
      <c r="O49" s="110"/>
      <c r="P49" s="163" t="str">
        <f>+IFERROR(IF(COUNT(N49:O49),ROUND(SUM(N49:O49),0),""),"")</f>
        <v/>
      </c>
      <c r="Q49" s="153" t="str">
        <f>+IFERROR(IF(COUNT(P49),ROUND(P49/'Shareholding Pattern'!$P$79*100,2),""),"")</f>
        <v/>
      </c>
      <c r="R49" s="240"/>
      <c r="S49" s="240"/>
      <c r="T49" s="163" t="str">
        <f>+IFERROR(IF(COUNT(R49:S49),ROUND(SUM(R49:S49),0),""),"")</f>
        <v/>
      </c>
      <c r="U49" s="180" t="str">
        <f>+IFERROR(IF(COUNT(L49,T49),ROUND(SUM(L49,T49)/SUM('Shareholding Pattern'!$L$78,'Shareholding Pattern'!$T$78)*100,2),""),"")</f>
        <v/>
      </c>
      <c r="V49" s="110"/>
      <c r="W49" s="157" t="str">
        <f>+IFERROR(IF(COUNT(V49),ROUND(SUM(V49)/SUM(L49)*100,2),""),0)</f>
        <v/>
      </c>
      <c r="X49" s="499"/>
      <c r="Y49" s="500"/>
      <c r="Z49" s="240"/>
      <c r="AA49" s="240"/>
      <c r="AB49" s="240"/>
      <c r="AC49" s="240"/>
      <c r="AH49" t="s">
        <v>828</v>
      </c>
      <c r="AR49" t="s">
        <v>728</v>
      </c>
      <c r="AX49" t="s">
        <v>828</v>
      </c>
      <c r="AZ49" t="s">
        <v>765</v>
      </c>
      <c r="BF49" t="s">
        <v>764</v>
      </c>
    </row>
    <row r="50" spans="5:58" ht="20.100000000000001" customHeight="1">
      <c r="E50" s="493" t="s">
        <v>60</v>
      </c>
      <c r="F50" s="493"/>
      <c r="G50" s="493"/>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1"/>
      <c r="Y50" s="502"/>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838</v>
      </c>
    </row>
    <row r="51" spans="5:58" ht="20.100000000000001" customHeight="1">
      <c r="E51" s="86" t="s">
        <v>672</v>
      </c>
      <c r="F51" s="490" t="s">
        <v>659</v>
      </c>
      <c r="G51" s="491"/>
      <c r="H51" s="491"/>
      <c r="I51" s="491"/>
      <c r="J51" s="491"/>
      <c r="K51" s="491"/>
      <c r="L51" s="491"/>
      <c r="M51" s="491"/>
      <c r="N51" s="491"/>
      <c r="O51" s="491"/>
      <c r="P51" s="491"/>
      <c r="Q51" s="491"/>
      <c r="R51" s="491"/>
      <c r="S51" s="491"/>
      <c r="T51" s="491"/>
      <c r="U51" s="491"/>
      <c r="V51" s="491"/>
      <c r="W51" s="491"/>
      <c r="X51" s="491"/>
      <c r="Y51" s="491"/>
      <c r="Z51" s="491"/>
      <c r="AA51" s="491"/>
      <c r="AB51" s="491"/>
      <c r="AC51" s="492"/>
    </row>
    <row r="52" spans="5:58" ht="20.100000000000001" customHeight="1">
      <c r="E52" s="315" t="s">
        <v>26</v>
      </c>
      <c r="F52" s="338" t="s">
        <v>649</v>
      </c>
      <c r="G52" s="332"/>
      <c r="H52" s="331"/>
      <c r="I52" s="240"/>
      <c r="J52" s="240"/>
      <c r="K52" s="240"/>
      <c r="L52" s="183" t="str">
        <f>+IFERROR(IF(COUNT(I52:K52),ROUND(SUM(I52:K52),0),""),"")</f>
        <v/>
      </c>
      <c r="M52" s="339" t="str">
        <f>+IFERROR(IF(COUNT(L52),ROUND(L52/'Shareholding Pattern'!$L$78*100,2),""),"")</f>
        <v/>
      </c>
      <c r="N52" s="240"/>
      <c r="O52" s="240"/>
      <c r="P52" s="163" t="str">
        <f t="shared" ref="P52" si="24">+IFERROR(IF(COUNT(N52:O52),ROUND(SUM(N52:O52),0),""),"")</f>
        <v/>
      </c>
      <c r="Q52" s="89" t="str">
        <f>+IFERROR(IF(COUNT(P52),ROUND(P52/'Shareholding Pattern'!$P$79*100,2),""),"")</f>
        <v/>
      </c>
      <c r="R52" s="240"/>
      <c r="S52" s="240"/>
      <c r="T52" s="163" t="str">
        <f t="shared" ref="T52" si="25">+IFERROR(IF(COUNT(R52:S52),ROUND(SUM(R52:S52),0),""),"")</f>
        <v/>
      </c>
      <c r="U52" s="180" t="str">
        <f>+IFERROR(IF(COUNT(L52,T52),ROUND(SUM(L52,T52)/SUM('Shareholding Pattern'!$L$78,'Shareholding Pattern'!$T$78)*100,2),""),"")</f>
        <v/>
      </c>
      <c r="V52" s="240"/>
      <c r="W52" s="157" t="str">
        <f>+IFERROR(IF(COUNT(V52),ROUND(SUM(V52)/SUM(L52)*100,2),""),0)</f>
        <v/>
      </c>
      <c r="X52" s="497"/>
      <c r="Y52" s="498"/>
      <c r="Z52" s="240"/>
      <c r="AA52" s="240"/>
      <c r="AB52" s="240"/>
      <c r="AC52" s="240"/>
      <c r="AH52" t="s">
        <v>194</v>
      </c>
      <c r="AR52" t="s">
        <v>729</v>
      </c>
      <c r="AX52" t="s">
        <v>194</v>
      </c>
      <c r="AZ52" t="s">
        <v>767</v>
      </c>
      <c r="BF52" t="s">
        <v>766</v>
      </c>
    </row>
    <row r="53" spans="5:58" ht="20.100000000000001" customHeight="1">
      <c r="E53" s="316" t="s">
        <v>28</v>
      </c>
      <c r="F53" s="325" t="s">
        <v>660</v>
      </c>
      <c r="G53" s="311"/>
      <c r="H53" s="240"/>
      <c r="I53" s="240"/>
      <c r="J53" s="240"/>
      <c r="K53" s="240"/>
      <c r="L53" s="183" t="str">
        <f t="shared" ref="L53:L54" si="26">+IFERROR(IF(COUNT(I53:K53),ROUND(SUM(I53:K53),0),""),"")</f>
        <v/>
      </c>
      <c r="M53" s="339" t="str">
        <f>+IFERROR(IF(COUNT(L53),ROUND(L53/'Shareholding Pattern'!$L$78*100,2),""),"")</f>
        <v/>
      </c>
      <c r="N53" s="240"/>
      <c r="O53" s="240"/>
      <c r="P53" s="163" t="str">
        <f t="shared" ref="P53:P54" si="27">+IFERROR(IF(COUNT(N53:O53),ROUND(SUM(N53:O53),0),""),"")</f>
        <v/>
      </c>
      <c r="Q53" s="89" t="str">
        <f>+IFERROR(IF(COUNT(P53),ROUND(P53/'Shareholding Pattern'!$P$79*100,2),""),"")</f>
        <v/>
      </c>
      <c r="R53" s="240"/>
      <c r="S53" s="240"/>
      <c r="T53" s="163" t="str">
        <f t="shared" ref="T53:T54" si="28">+IFERROR(IF(COUNT(R53:S53),ROUND(SUM(R53:S53),0),""),"")</f>
        <v/>
      </c>
      <c r="U53" s="180" t="str">
        <f>+IFERROR(IF(COUNT(L53,T53),ROUND(SUM(L53,T53)/SUM('Shareholding Pattern'!$L$78,'Shareholding Pattern'!$T$78)*100,2),""),"")</f>
        <v/>
      </c>
      <c r="V53" s="240"/>
      <c r="W53" s="157" t="str">
        <f t="shared" ref="W53:W54" si="29">+IFERROR(IF(COUNT(V53),ROUND(SUM(V53)/SUM(L53)*100,2),""),0)</f>
        <v/>
      </c>
      <c r="X53" s="499"/>
      <c r="Y53" s="500"/>
      <c r="Z53" s="240"/>
      <c r="AA53" s="240"/>
      <c r="AB53" s="240"/>
      <c r="AC53" s="240"/>
      <c r="AH53" t="s">
        <v>829</v>
      </c>
      <c r="AR53" t="s">
        <v>730</v>
      </c>
      <c r="AX53" t="s">
        <v>829</v>
      </c>
      <c r="AZ53" t="s">
        <v>769</v>
      </c>
      <c r="BF53" t="s">
        <v>768</v>
      </c>
    </row>
    <row r="54" spans="5:58" ht="30">
      <c r="E54" s="317" t="s">
        <v>30</v>
      </c>
      <c r="F54" s="326" t="s">
        <v>661</v>
      </c>
      <c r="H54" s="240"/>
      <c r="I54" s="240"/>
      <c r="J54" s="240"/>
      <c r="K54" s="240"/>
      <c r="L54" s="340" t="str">
        <f t="shared" si="26"/>
        <v/>
      </c>
      <c r="M54" s="341" t="str">
        <f>+IFERROR(IF(COUNT(L54),ROUND(L54/'Shareholding Pattern'!$L$78*100,2),""),"")</f>
        <v/>
      </c>
      <c r="N54" s="240"/>
      <c r="O54" s="240"/>
      <c r="P54" s="327" t="str">
        <f t="shared" si="27"/>
        <v/>
      </c>
      <c r="Q54" s="342" t="str">
        <f>+IFERROR(IF(COUNT(P54),ROUND(P54/'Shareholding Pattern'!$P$79*100,2),""),"")</f>
        <v/>
      </c>
      <c r="R54" s="240"/>
      <c r="S54" s="240"/>
      <c r="T54" s="327" t="str">
        <f t="shared" si="28"/>
        <v/>
      </c>
      <c r="U54" s="328" t="str">
        <f>+IFERROR(IF(COUNT(L54,T54),ROUND(SUM(L54,T54)/SUM('Shareholding Pattern'!$L$78,'Shareholding Pattern'!$T$78)*100,2),""),"")</f>
        <v/>
      </c>
      <c r="V54" s="240"/>
      <c r="W54" s="329" t="str">
        <f t="shared" si="29"/>
        <v/>
      </c>
      <c r="X54" s="499"/>
      <c r="Y54" s="500"/>
      <c r="Z54" s="240"/>
      <c r="AA54" s="240"/>
      <c r="AB54" s="240"/>
      <c r="AC54" s="240"/>
      <c r="AH54" t="s">
        <v>830</v>
      </c>
      <c r="AR54" t="s">
        <v>731</v>
      </c>
      <c r="AX54" t="s">
        <v>830</v>
      </c>
      <c r="AZ54" t="s">
        <v>771</v>
      </c>
      <c r="BF54" t="s">
        <v>770</v>
      </c>
    </row>
    <row r="55" spans="5:58" ht="20.100000000000001" customHeight="1">
      <c r="E55" s="493" t="s">
        <v>65</v>
      </c>
      <c r="F55" s="493"/>
      <c r="G55" s="493"/>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499"/>
      <c r="Y55" s="500"/>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673</v>
      </c>
      <c r="F56" s="196" t="s">
        <v>61</v>
      </c>
      <c r="G56" s="138"/>
      <c r="H56" s="284"/>
      <c r="I56" s="284"/>
      <c r="J56" s="284"/>
      <c r="K56" s="138"/>
      <c r="L56" s="138"/>
      <c r="M56" s="139"/>
      <c r="N56" s="140"/>
      <c r="O56" s="140"/>
      <c r="P56" s="284"/>
      <c r="Q56" s="139"/>
      <c r="R56" s="284"/>
      <c r="S56" s="284"/>
      <c r="T56" s="284"/>
      <c r="U56" s="138"/>
      <c r="V56" s="140"/>
      <c r="W56" s="141"/>
      <c r="X56" s="499"/>
      <c r="Y56" s="500"/>
      <c r="Z56" s="333"/>
      <c r="AA56" s="123"/>
      <c r="AB56" s="123"/>
      <c r="AC56" s="289"/>
    </row>
    <row r="57" spans="5:58" ht="51.75" customHeight="1">
      <c r="E57" s="314" t="s">
        <v>26</v>
      </c>
      <c r="F57" s="312" t="s">
        <v>662</v>
      </c>
      <c r="H57" s="240"/>
      <c r="I57" s="240"/>
      <c r="J57" s="240"/>
      <c r="K57" s="240"/>
      <c r="L57" s="183" t="str">
        <f>+IFERROR(IF(COUNT(I57:K57),ROUND(SUM(I57:K57),0),""),"")</f>
        <v/>
      </c>
      <c r="M57" s="339" t="str">
        <f>+IFERROR(IF(COUNT(L57),ROUND(L57/'Shareholding Pattern'!$L$78*100,2),""),"")</f>
        <v/>
      </c>
      <c r="N57" s="240"/>
      <c r="O57" s="240"/>
      <c r="P57" s="183" t="str">
        <f t="shared" ref="P57:P69" si="38">+IFERROR(IF(COUNT(N57:O57),ROUND(SUM(N57:O57),0),""),"")</f>
        <v/>
      </c>
      <c r="Q57" s="151" t="str">
        <f>+IFERROR(IF(COUNT(P57),ROUND(P57/'Shareholding Pattern'!$P$79*100,2),""),"")</f>
        <v/>
      </c>
      <c r="R57" s="240"/>
      <c r="S57" s="240"/>
      <c r="T57" s="183" t="str">
        <f>+IFERROR(IF(COUNT(R57:S57),ROUND(SUM(R57:S57),0),""),"")</f>
        <v/>
      </c>
      <c r="U57" s="180" t="str">
        <f>+IFERROR(IF(COUNT(L57,T57),ROUND(SUM(L57,T57)/SUM('Shareholding Pattern'!$L$78,'Shareholding Pattern'!$T$78)*100,2),""),"")</f>
        <v/>
      </c>
      <c r="V57" s="240"/>
      <c r="W57" s="157" t="str">
        <f t="shared" ref="W57:W71" si="39">+IFERROR(IF(COUNT(V57),ROUND(SUM(V57)/SUM(L57)*100,2),""),0)</f>
        <v/>
      </c>
      <c r="X57" s="499"/>
      <c r="Y57" s="500"/>
      <c r="Z57" s="240"/>
      <c r="AA57" s="240"/>
      <c r="AB57" s="240"/>
      <c r="AC57" s="240"/>
      <c r="AH57" t="s">
        <v>831</v>
      </c>
      <c r="AR57" t="s">
        <v>732</v>
      </c>
      <c r="AX57" t="s">
        <v>831</v>
      </c>
      <c r="AZ57" t="s">
        <v>773</v>
      </c>
      <c r="BF57" t="s">
        <v>772</v>
      </c>
    </row>
    <row r="58" spans="5:58" ht="51.75" customHeight="1">
      <c r="E58" s="314" t="s">
        <v>28</v>
      </c>
      <c r="F58" s="312" t="s">
        <v>663</v>
      </c>
      <c r="H58" s="240"/>
      <c r="I58" s="240"/>
      <c r="J58" s="240"/>
      <c r="K58" s="240"/>
      <c r="L58" s="183" t="str">
        <f t="shared" ref="L58:L69" si="40">+IFERROR(IF(COUNT(I58:K58),ROUND(SUM(I58:K58),0),""),"")</f>
        <v/>
      </c>
      <c r="M58" s="339" t="str">
        <f>+IFERROR(IF(COUNT(L58),ROUND(L58/'Shareholding Pattern'!$L$78*100,2),""),"")</f>
        <v/>
      </c>
      <c r="N58" s="240"/>
      <c r="O58" s="240"/>
      <c r="P58" s="183" t="str">
        <f t="shared" si="38"/>
        <v/>
      </c>
      <c r="Q58" s="151" t="str">
        <f>+IFERROR(IF(COUNT(P58),ROUND(P58/'Shareholding Pattern'!$P$79*100,2),""),"")</f>
        <v/>
      </c>
      <c r="R58" s="240"/>
      <c r="S58" s="240"/>
      <c r="T58" s="183" t="str">
        <f t="shared" ref="T58:T69" si="41">+IFERROR(IF(COUNT(R58:S58),ROUND(SUM(R58:S58),0),""),"")</f>
        <v/>
      </c>
      <c r="U58" s="180" t="str">
        <f>+IFERROR(IF(COUNT(L58,T58),ROUND(SUM(L58,T58)/SUM('Shareholding Pattern'!$L$78,'Shareholding Pattern'!$T$78)*100,2),""),"")</f>
        <v/>
      </c>
      <c r="V58" s="240"/>
      <c r="W58" s="157" t="str">
        <f t="shared" si="39"/>
        <v/>
      </c>
      <c r="X58" s="499"/>
      <c r="Y58" s="500"/>
      <c r="Z58" s="240"/>
      <c r="AA58" s="240"/>
      <c r="AB58" s="240"/>
      <c r="AC58" s="240"/>
      <c r="AH58" t="s">
        <v>832</v>
      </c>
      <c r="AR58" t="s">
        <v>733</v>
      </c>
      <c r="AX58" t="s">
        <v>832</v>
      </c>
      <c r="AZ58" t="s">
        <v>775</v>
      </c>
      <c r="BF58" t="s">
        <v>774</v>
      </c>
    </row>
    <row r="59" spans="5:58" ht="51.75" customHeight="1">
      <c r="E59" s="314" t="s">
        <v>30</v>
      </c>
      <c r="F59" s="312" t="s">
        <v>664</v>
      </c>
      <c r="H59" s="240"/>
      <c r="I59" s="240"/>
      <c r="J59" s="240"/>
      <c r="K59" s="240"/>
      <c r="L59" s="183" t="str">
        <f t="shared" si="40"/>
        <v/>
      </c>
      <c r="M59" s="339" t="str">
        <f>+IFERROR(IF(COUNT(L59),ROUND(L59/'Shareholding Pattern'!$L$78*100,2),""),"")</f>
        <v/>
      </c>
      <c r="N59" s="240"/>
      <c r="O59" s="240"/>
      <c r="P59" s="183" t="str">
        <f t="shared" si="38"/>
        <v/>
      </c>
      <c r="Q59" s="151" t="str">
        <f>+IFERROR(IF(COUNT(P59),ROUND(P59/'Shareholding Pattern'!$P$79*100,2),""),"")</f>
        <v/>
      </c>
      <c r="R59" s="240"/>
      <c r="S59" s="240"/>
      <c r="T59" s="183" t="str">
        <f t="shared" si="41"/>
        <v/>
      </c>
      <c r="U59" s="180" t="str">
        <f>+IFERROR(IF(COUNT(L59,T59),ROUND(SUM(L59,T59)/SUM('Shareholding Pattern'!$L$78,'Shareholding Pattern'!$T$78)*100,2),""),"")</f>
        <v/>
      </c>
      <c r="V59" s="240"/>
      <c r="W59" s="157" t="str">
        <f t="shared" si="39"/>
        <v/>
      </c>
      <c r="X59" s="499"/>
      <c r="Y59" s="500"/>
      <c r="Z59" s="240"/>
      <c r="AA59" s="240"/>
      <c r="AB59" s="240"/>
      <c r="AC59" s="240"/>
      <c r="AH59" t="s">
        <v>664</v>
      </c>
      <c r="AR59" t="s">
        <v>734</v>
      </c>
      <c r="AX59" t="s">
        <v>664</v>
      </c>
      <c r="AZ59" t="s">
        <v>777</v>
      </c>
      <c r="BF59" t="s">
        <v>776</v>
      </c>
    </row>
    <row r="60" spans="5:58" ht="51.75" customHeight="1">
      <c r="E60" s="314" t="s">
        <v>32</v>
      </c>
      <c r="F60" s="312" t="s">
        <v>665</v>
      </c>
      <c r="H60" s="240"/>
      <c r="I60" s="240"/>
      <c r="J60" s="240"/>
      <c r="K60" s="240"/>
      <c r="L60" s="183" t="str">
        <f t="shared" si="40"/>
        <v/>
      </c>
      <c r="M60" s="339" t="str">
        <f>+IFERROR(IF(COUNT(L60),ROUND(L60/'Shareholding Pattern'!$L$78*100,2),""),"")</f>
        <v/>
      </c>
      <c r="N60" s="240"/>
      <c r="O60" s="240"/>
      <c r="P60" s="183" t="str">
        <f t="shared" si="38"/>
        <v/>
      </c>
      <c r="Q60" s="151" t="str">
        <f>+IFERROR(IF(COUNT(P60),ROUND(P60/'Shareholding Pattern'!$P$79*100,2),""),"")</f>
        <v/>
      </c>
      <c r="R60" s="240"/>
      <c r="S60" s="240"/>
      <c r="T60" s="183" t="str">
        <f t="shared" si="41"/>
        <v/>
      </c>
      <c r="U60" s="180" t="str">
        <f>+IFERROR(IF(COUNT(L60,T60),ROUND(SUM(L60,T60)/SUM('Shareholding Pattern'!$L$78,'Shareholding Pattern'!$T$78)*100,2),""),"")</f>
        <v/>
      </c>
      <c r="V60" s="240"/>
      <c r="W60" s="157" t="str">
        <f t="shared" si="39"/>
        <v/>
      </c>
      <c r="X60" s="499"/>
      <c r="Y60" s="500"/>
      <c r="Z60" s="240"/>
      <c r="AA60" s="240"/>
      <c r="AB60" s="240"/>
      <c r="AC60" s="240"/>
      <c r="AH60" t="s">
        <v>833</v>
      </c>
      <c r="AR60" t="s">
        <v>735</v>
      </c>
      <c r="AX60" t="s">
        <v>833</v>
      </c>
      <c r="AZ60" t="s">
        <v>779</v>
      </c>
      <c r="BF60" t="s">
        <v>778</v>
      </c>
    </row>
    <row r="61" spans="5:58" ht="51.75" customHeight="1">
      <c r="E61" s="314" t="s">
        <v>42</v>
      </c>
      <c r="F61" s="312" t="s">
        <v>666</v>
      </c>
      <c r="H61" s="240"/>
      <c r="I61" s="240"/>
      <c r="J61" s="240"/>
      <c r="K61" s="240"/>
      <c r="L61" s="183" t="str">
        <f t="shared" si="40"/>
        <v/>
      </c>
      <c r="M61" s="339" t="str">
        <f>+IFERROR(IF(COUNT(L61),ROUND(L61/'Shareholding Pattern'!$L$78*100,2),""),"")</f>
        <v/>
      </c>
      <c r="N61" s="240"/>
      <c r="O61" s="240"/>
      <c r="P61" s="183" t="str">
        <f t="shared" si="38"/>
        <v/>
      </c>
      <c r="Q61" s="151" t="str">
        <f>+IFERROR(IF(COUNT(P61),ROUND(P61/'Shareholding Pattern'!$P$79*100,2),""),"")</f>
        <v/>
      </c>
      <c r="R61" s="240"/>
      <c r="S61" s="240"/>
      <c r="T61" s="183" t="str">
        <f t="shared" si="41"/>
        <v/>
      </c>
      <c r="U61" s="180" t="str">
        <f>+IFERROR(IF(COUNT(L61,T61),ROUND(SUM(L61,T61)/SUM('Shareholding Pattern'!$L$78,'Shareholding Pattern'!$T$78)*100,2),""),"")</f>
        <v/>
      </c>
      <c r="V61" s="240"/>
      <c r="W61" s="157" t="str">
        <f t="shared" si="39"/>
        <v/>
      </c>
      <c r="X61" s="499"/>
      <c r="Y61" s="500"/>
      <c r="Z61" s="240"/>
      <c r="AA61" s="240"/>
      <c r="AB61" s="240"/>
      <c r="AC61" s="240"/>
      <c r="AH61" t="s">
        <v>834</v>
      </c>
      <c r="AR61" t="s">
        <v>736</v>
      </c>
      <c r="AX61" t="s">
        <v>834</v>
      </c>
      <c r="AZ61" t="s">
        <v>781</v>
      </c>
      <c r="BF61" t="s">
        <v>780</v>
      </c>
    </row>
    <row r="62" spans="5:58" ht="51.75" customHeight="1">
      <c r="E62" s="314" t="s">
        <v>50</v>
      </c>
      <c r="F62" s="330" t="s">
        <v>667</v>
      </c>
      <c r="H62" s="240"/>
      <c r="I62" s="240"/>
      <c r="J62" s="240"/>
      <c r="K62" s="240"/>
      <c r="L62" s="183" t="str">
        <f t="shared" si="40"/>
        <v/>
      </c>
      <c r="M62" s="339" t="str">
        <f>+IFERROR(IF(COUNT(L62),ROUND(L62/'Shareholding Pattern'!$L$78*100,2),""),"")</f>
        <v/>
      </c>
      <c r="N62" s="240"/>
      <c r="O62" s="240"/>
      <c r="P62" s="183" t="str">
        <f t="shared" si="38"/>
        <v/>
      </c>
      <c r="Q62" s="151" t="str">
        <f>+IFERROR(IF(COUNT(P62),ROUND(P62/'Shareholding Pattern'!$P$79*100,2),""),"")</f>
        <v/>
      </c>
      <c r="R62" s="240"/>
      <c r="S62" s="240"/>
      <c r="T62" s="183" t="str">
        <f t="shared" si="41"/>
        <v/>
      </c>
      <c r="U62" s="180" t="str">
        <f>+IFERROR(IF(COUNT(L62,T62),ROUND(SUM(L62,T62)/SUM('Shareholding Pattern'!$L$78,'Shareholding Pattern'!$T$78)*100,2),""),"")</f>
        <v/>
      </c>
      <c r="V62" s="240"/>
      <c r="W62" s="157" t="str">
        <f t="shared" si="39"/>
        <v/>
      </c>
      <c r="X62" s="499"/>
      <c r="Y62" s="500"/>
      <c r="Z62" s="240"/>
      <c r="AA62" s="240"/>
      <c r="AB62" s="240"/>
      <c r="AC62" s="240"/>
      <c r="AH62" t="s">
        <v>835</v>
      </c>
      <c r="AR62" t="s">
        <v>737</v>
      </c>
      <c r="AX62" t="s">
        <v>835</v>
      </c>
      <c r="AZ62" t="s">
        <v>783</v>
      </c>
      <c r="BF62" t="s">
        <v>782</v>
      </c>
    </row>
    <row r="63" spans="5:58" ht="51.75" customHeight="1">
      <c r="E63" s="314" t="s">
        <v>51</v>
      </c>
      <c r="F63" s="312" t="s">
        <v>650</v>
      </c>
      <c r="H63" s="240">
        <v>718</v>
      </c>
      <c r="I63" s="240">
        <v>134399</v>
      </c>
      <c r="J63" s="240"/>
      <c r="K63" s="240"/>
      <c r="L63" s="183">
        <f t="shared" si="40"/>
        <v>134399</v>
      </c>
      <c r="M63" s="339">
        <f>+IFERROR(IF(COUNT(L63),ROUND(L63/'Shareholding Pattern'!$L$78*100,2),""),"")</f>
        <v>3.36</v>
      </c>
      <c r="N63" s="240">
        <v>134399</v>
      </c>
      <c r="O63" s="240"/>
      <c r="P63" s="183">
        <f t="shared" si="38"/>
        <v>134399</v>
      </c>
      <c r="Q63" s="151">
        <f>+IFERROR(IF(COUNT(P63),ROUND(P63/'Shareholding Pattern'!$P$79*100,2),""),"")</f>
        <v>3.36</v>
      </c>
      <c r="R63" s="240"/>
      <c r="S63" s="240"/>
      <c r="T63" s="183" t="str">
        <f t="shared" si="41"/>
        <v/>
      </c>
      <c r="U63" s="180">
        <f>+IFERROR(IF(COUNT(L63,T63),ROUND(SUM(L63,T63)/SUM('Shareholding Pattern'!$L$78,'Shareholding Pattern'!$T$78)*100,2),""),"")</f>
        <v>3.36</v>
      </c>
      <c r="V63" s="240"/>
      <c r="W63" s="157" t="str">
        <f t="shared" si="39"/>
        <v/>
      </c>
      <c r="X63" s="499"/>
      <c r="Y63" s="500"/>
      <c r="Z63" s="240">
        <v>23004</v>
      </c>
      <c r="AA63" s="240">
        <v>0</v>
      </c>
      <c r="AB63" s="240">
        <v>0</v>
      </c>
      <c r="AC63" s="240">
        <v>0</v>
      </c>
      <c r="AH63" t="s">
        <v>195</v>
      </c>
      <c r="AR63" t="s">
        <v>738</v>
      </c>
      <c r="AX63" t="s">
        <v>195</v>
      </c>
      <c r="AZ63" t="s">
        <v>785</v>
      </c>
      <c r="BF63" t="s">
        <v>784</v>
      </c>
    </row>
    <row r="64" spans="5:58" ht="43.5" customHeight="1">
      <c r="E64" s="314" t="s">
        <v>53</v>
      </c>
      <c r="F64" s="199" t="s">
        <v>651</v>
      </c>
      <c r="H64" s="240">
        <v>2</v>
      </c>
      <c r="I64" s="240">
        <v>912862</v>
      </c>
      <c r="J64" s="240"/>
      <c r="K64" s="240"/>
      <c r="L64" s="183">
        <f t="shared" si="40"/>
        <v>912862</v>
      </c>
      <c r="M64" s="339">
        <f>+IFERROR(IF(COUNT(L64),ROUND(L64/'Shareholding Pattern'!$L$78*100,2),""),"")</f>
        <v>22.82</v>
      </c>
      <c r="N64" s="240">
        <v>912862</v>
      </c>
      <c r="O64" s="240"/>
      <c r="P64" s="183">
        <f t="shared" si="38"/>
        <v>912862</v>
      </c>
      <c r="Q64" s="151">
        <f>+IFERROR(IF(COUNT(P64),ROUND(P64/'Shareholding Pattern'!$P$79*100,2),""),"")</f>
        <v>22.82</v>
      </c>
      <c r="R64" s="240"/>
      <c r="S64" s="240"/>
      <c r="T64" s="183" t="str">
        <f t="shared" si="41"/>
        <v/>
      </c>
      <c r="U64" s="180">
        <f>+IFERROR(IF(COUNT(L64,T64),ROUND(SUM(L64,T64)/SUM('Shareholding Pattern'!$L$78,'Shareholding Pattern'!$T$78)*100,2),""),"")</f>
        <v>22.82</v>
      </c>
      <c r="V64" s="240"/>
      <c r="W64" s="157" t="str">
        <f t="shared" si="39"/>
        <v/>
      </c>
      <c r="X64" s="499"/>
      <c r="Y64" s="500"/>
      <c r="Z64" s="240">
        <v>912862</v>
      </c>
      <c r="AA64" s="240">
        <v>0</v>
      </c>
      <c r="AB64" s="240">
        <v>0</v>
      </c>
      <c r="AC64" s="240">
        <v>0</v>
      </c>
      <c r="AH64" t="s">
        <v>196</v>
      </c>
      <c r="AR64" t="s">
        <v>739</v>
      </c>
      <c r="AX64" t="s">
        <v>196</v>
      </c>
      <c r="AZ64" t="s">
        <v>787</v>
      </c>
      <c r="BF64" t="s">
        <v>786</v>
      </c>
    </row>
    <row r="65" spans="5:58" ht="43.5" customHeight="1">
      <c r="E65" s="314" t="s">
        <v>55</v>
      </c>
      <c r="F65" s="199" t="s">
        <v>668</v>
      </c>
      <c r="H65" s="240">
        <v>2</v>
      </c>
      <c r="I65" s="240">
        <v>51</v>
      </c>
      <c r="J65" s="240"/>
      <c r="K65" s="240"/>
      <c r="L65" s="183">
        <f t="shared" si="40"/>
        <v>51</v>
      </c>
      <c r="M65" s="339">
        <f>+IFERROR(IF(COUNT(L65),ROUND(L65/'Shareholding Pattern'!$L$78*100,2),""),"")</f>
        <v>0</v>
      </c>
      <c r="N65" s="240">
        <v>51</v>
      </c>
      <c r="O65" s="240"/>
      <c r="P65" s="183">
        <f t="shared" si="38"/>
        <v>51</v>
      </c>
      <c r="Q65" s="151">
        <f>+IFERROR(IF(COUNT(P65),ROUND(P65/'Shareholding Pattern'!$P$79*100,2),""),"")</f>
        <v>0</v>
      </c>
      <c r="R65" s="240"/>
      <c r="S65" s="240"/>
      <c r="T65" s="183" t="str">
        <f t="shared" si="41"/>
        <v/>
      </c>
      <c r="U65" s="180">
        <f>+IFERROR(IF(COUNT(L65,T65),ROUND(SUM(L65,T65)/SUM('Shareholding Pattern'!$L$78,'Shareholding Pattern'!$T$78)*100,2),""),"")</f>
        <v>0</v>
      </c>
      <c r="V65" s="240"/>
      <c r="W65" s="157" t="str">
        <f t="shared" si="39"/>
        <v/>
      </c>
      <c r="X65" s="499"/>
      <c r="Y65" s="500"/>
      <c r="Z65" s="240">
        <v>51</v>
      </c>
      <c r="AA65" s="240">
        <v>0</v>
      </c>
      <c r="AB65" s="240">
        <v>0</v>
      </c>
      <c r="AC65" s="240">
        <v>0</v>
      </c>
      <c r="AH65" t="s">
        <v>668</v>
      </c>
      <c r="AR65" t="s">
        <v>740</v>
      </c>
      <c r="AX65" t="s">
        <v>668</v>
      </c>
      <c r="AZ65" t="s">
        <v>789</v>
      </c>
      <c r="BF65" t="s">
        <v>788</v>
      </c>
    </row>
    <row r="66" spans="5:58" ht="43.5" customHeight="1">
      <c r="E66" s="314" t="s">
        <v>670</v>
      </c>
      <c r="F66" s="199" t="s">
        <v>464</v>
      </c>
      <c r="H66" s="240"/>
      <c r="I66" s="240"/>
      <c r="J66" s="240"/>
      <c r="K66" s="240"/>
      <c r="L66" s="183" t="str">
        <f t="shared" si="40"/>
        <v/>
      </c>
      <c r="M66" s="339" t="str">
        <f>+IFERROR(IF(COUNT(L66),ROUND(L66/'Shareholding Pattern'!$L$78*100,2),""),"")</f>
        <v/>
      </c>
      <c r="N66" s="240"/>
      <c r="O66" s="240"/>
      <c r="P66" s="183" t="str">
        <f t="shared" si="38"/>
        <v/>
      </c>
      <c r="Q66" s="151" t="str">
        <f>+IFERROR(IF(COUNT(P66),ROUND(P66/'Shareholding Pattern'!$P$79*100,2),""),"")</f>
        <v/>
      </c>
      <c r="R66" s="240"/>
      <c r="S66" s="240"/>
      <c r="T66" s="183" t="str">
        <f t="shared" si="41"/>
        <v/>
      </c>
      <c r="U66" s="180" t="str">
        <f>+IFERROR(IF(COUNT(L66,T66),ROUND(SUM(L66,T66)/SUM('Shareholding Pattern'!$L$78,'Shareholding Pattern'!$T$78)*100,2),""),"")</f>
        <v/>
      </c>
      <c r="V66" s="240"/>
      <c r="W66" s="157" t="str">
        <f t="shared" si="39"/>
        <v/>
      </c>
      <c r="X66" s="499"/>
      <c r="Y66" s="500"/>
      <c r="Z66" s="240"/>
      <c r="AA66" s="240"/>
      <c r="AB66" s="240"/>
      <c r="AC66" s="240"/>
      <c r="AH66" t="s">
        <v>464</v>
      </c>
      <c r="AR66" t="s">
        <v>741</v>
      </c>
      <c r="AX66" t="s">
        <v>464</v>
      </c>
      <c r="AZ66" t="s">
        <v>791</v>
      </c>
      <c r="BF66" t="s">
        <v>790</v>
      </c>
    </row>
    <row r="67" spans="5:58" ht="43.5" customHeight="1">
      <c r="E67" s="314" t="s">
        <v>671</v>
      </c>
      <c r="F67" s="199" t="s">
        <v>669</v>
      </c>
      <c r="H67" s="240"/>
      <c r="I67" s="240"/>
      <c r="J67" s="240"/>
      <c r="K67" s="240"/>
      <c r="L67" s="183" t="str">
        <f t="shared" si="40"/>
        <v/>
      </c>
      <c r="M67" s="339" t="str">
        <f>+IFERROR(IF(COUNT(L67),ROUND(L67/'Shareholding Pattern'!$L$78*100,2),""),"")</f>
        <v/>
      </c>
      <c r="N67" s="240"/>
      <c r="O67" s="240"/>
      <c r="P67" s="183" t="str">
        <f t="shared" si="38"/>
        <v/>
      </c>
      <c r="Q67" s="151" t="str">
        <f>+IFERROR(IF(COUNT(P67),ROUND(P67/'Shareholding Pattern'!$P$79*100,2),""),"")</f>
        <v/>
      </c>
      <c r="R67" s="240"/>
      <c r="S67" s="240"/>
      <c r="T67" s="183" t="str">
        <f t="shared" si="41"/>
        <v/>
      </c>
      <c r="U67" s="180" t="str">
        <f>+IFERROR(IF(COUNT(L67,T67),ROUND(SUM(L67,T67)/SUM('Shareholding Pattern'!$L$78,'Shareholding Pattern'!$T$78)*100,2),""),"")</f>
        <v/>
      </c>
      <c r="V67" s="240"/>
      <c r="W67" s="157" t="str">
        <f t="shared" si="39"/>
        <v/>
      </c>
      <c r="X67" s="499"/>
      <c r="Y67" s="500"/>
      <c r="Z67" s="240"/>
      <c r="AA67" s="240"/>
      <c r="AB67" s="240"/>
      <c r="AC67" s="240"/>
      <c r="AH67" t="s">
        <v>669</v>
      </c>
      <c r="AR67" t="s">
        <v>742</v>
      </c>
      <c r="AX67" t="s">
        <v>669</v>
      </c>
      <c r="AZ67" t="s">
        <v>793</v>
      </c>
      <c r="BF67" t="s">
        <v>792</v>
      </c>
    </row>
    <row r="68" spans="5:58" ht="39" customHeight="1">
      <c r="E68" s="314" t="s">
        <v>674</v>
      </c>
      <c r="F68" s="199" t="s">
        <v>440</v>
      </c>
      <c r="H68" s="240">
        <v>4</v>
      </c>
      <c r="I68" s="240">
        <v>1634</v>
      </c>
      <c r="J68" s="240"/>
      <c r="K68" s="240"/>
      <c r="L68" s="183">
        <f t="shared" si="40"/>
        <v>1634</v>
      </c>
      <c r="M68" s="339">
        <f>+IFERROR(IF(COUNT(L68),ROUND(L68/'Shareholding Pattern'!$L$78*100,2),""),"")</f>
        <v>0.04</v>
      </c>
      <c r="N68" s="240">
        <v>1634</v>
      </c>
      <c r="O68" s="240"/>
      <c r="P68" s="183">
        <f t="shared" si="38"/>
        <v>1634</v>
      </c>
      <c r="Q68" s="151">
        <f>+IFERROR(IF(COUNT(P68),ROUND(P68/'Shareholding Pattern'!$P$79*100,2),""),"")</f>
        <v>0.04</v>
      </c>
      <c r="R68" s="240"/>
      <c r="S68" s="240"/>
      <c r="T68" s="183" t="str">
        <f t="shared" si="41"/>
        <v/>
      </c>
      <c r="U68" s="180">
        <f>+IFERROR(IF(COUNT(L68,T68),ROUND(SUM(L68,T68)/SUM('Shareholding Pattern'!$L$78,'Shareholding Pattern'!$T$78)*100,2),""),"")</f>
        <v>0.04</v>
      </c>
      <c r="V68" s="240"/>
      <c r="W68" s="157" t="str">
        <f t="shared" si="39"/>
        <v/>
      </c>
      <c r="X68" s="499"/>
      <c r="Y68" s="500"/>
      <c r="Z68" s="240">
        <v>134</v>
      </c>
      <c r="AA68" s="240">
        <v>0</v>
      </c>
      <c r="AB68" s="240">
        <v>0</v>
      </c>
      <c r="AC68" s="240">
        <v>0</v>
      </c>
      <c r="AH68" t="s">
        <v>440</v>
      </c>
      <c r="AR68" t="s">
        <v>743</v>
      </c>
      <c r="AX68" t="s">
        <v>440</v>
      </c>
      <c r="AZ68" t="s">
        <v>795</v>
      </c>
      <c r="BF68" t="s">
        <v>794</v>
      </c>
    </row>
    <row r="69" spans="5:58" ht="20.100000000000001" customHeight="1">
      <c r="E69" s="314" t="s">
        <v>675</v>
      </c>
      <c r="F69" s="200" t="s">
        <v>33</v>
      </c>
      <c r="H69" s="240">
        <v>2</v>
      </c>
      <c r="I69" s="240">
        <v>999</v>
      </c>
      <c r="J69" s="240"/>
      <c r="K69" s="240"/>
      <c r="L69" s="183">
        <f t="shared" si="40"/>
        <v>999</v>
      </c>
      <c r="M69" s="339">
        <f>+IFERROR(IF(COUNT(L69),ROUND(L69/'Shareholding Pattern'!$L$78*100,2),""),"")</f>
        <v>0.02</v>
      </c>
      <c r="N69" s="240">
        <v>999</v>
      </c>
      <c r="O69" s="240"/>
      <c r="P69" s="183">
        <f t="shared" si="38"/>
        <v>999</v>
      </c>
      <c r="Q69" s="151">
        <f>+IFERROR(IF(COUNT(P69),ROUND(P69/'Shareholding Pattern'!$P$79*100,2),""),"")</f>
        <v>0.02</v>
      </c>
      <c r="R69" s="240"/>
      <c r="S69" s="240"/>
      <c r="T69" s="183" t="str">
        <f t="shared" si="41"/>
        <v/>
      </c>
      <c r="U69" s="180">
        <f>+IFERROR(IF(COUNT(L69,T69),ROUND(SUM(L69,T69)/SUM('Shareholding Pattern'!$L$78,'Shareholding Pattern'!$T$78)*100,2),""),"")</f>
        <v>0.02</v>
      </c>
      <c r="V69" s="240"/>
      <c r="W69" s="157" t="str">
        <f t="shared" si="39"/>
        <v/>
      </c>
      <c r="X69" s="499"/>
      <c r="Y69" s="500"/>
      <c r="Z69" s="240">
        <v>999</v>
      </c>
      <c r="AA69" s="240">
        <v>0</v>
      </c>
      <c r="AB69" s="240">
        <v>0</v>
      </c>
      <c r="AC69" s="240">
        <v>0</v>
      </c>
      <c r="AH69" t="s">
        <v>800</v>
      </c>
      <c r="AR69" t="s">
        <v>185</v>
      </c>
      <c r="AX69" t="s">
        <v>800</v>
      </c>
      <c r="AZ69" t="s">
        <v>797</v>
      </c>
      <c r="BF69" t="s">
        <v>796</v>
      </c>
    </row>
    <row r="70" spans="5:58" ht="20.100000000000001" customHeight="1">
      <c r="E70" s="493" t="s">
        <v>676</v>
      </c>
      <c r="F70" s="493"/>
      <c r="G70" s="493"/>
      <c r="H70" s="52">
        <f>+IFERROR(IF(COUNT(H57:H69),ROUND(SUM(H57:H69),0),""),"")</f>
        <v>728</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499"/>
      <c r="Y70" s="500"/>
      <c r="Z70" s="52">
        <f>+IFERROR(IF(COUNT(Z57:Z69),ROUND(SUM(Z57:Z69),0),""),"")</f>
        <v>937050</v>
      </c>
      <c r="AA70" s="52">
        <f t="shared" ref="AA70:AC70" si="45">+IFERROR(IF(COUNT(AA57:AA69),ROUND(SUM(AA57:AA69),0),""),"")</f>
        <v>0</v>
      </c>
      <c r="AB70" s="52">
        <f t="shared" si="45"/>
        <v>0</v>
      </c>
      <c r="AC70" s="52">
        <f t="shared" si="45"/>
        <v>0</v>
      </c>
      <c r="AR70" t="s">
        <v>186</v>
      </c>
    </row>
    <row r="71" spans="5:58" ht="20.100000000000001" customHeight="1">
      <c r="E71" s="494" t="s">
        <v>677</v>
      </c>
      <c r="F71" s="494"/>
      <c r="G71" s="494"/>
      <c r="H71" s="52">
        <f>+IFERROR(IF(COUNT(H41,H50,H55,H70),ROUND(SUM(H41,H50,H55,H70),0),""),"")</f>
        <v>728</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7"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501"/>
      <c r="Y71" s="502"/>
      <c r="Z71" s="52">
        <f t="shared" ref="Z71" si="53">+IFERROR(IF(COUNT(Z41,Z50,Z55,Z70),ROUND(SUM(Z41,Z50,Z55,Z70),0),""),"")</f>
        <v>937050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5"/>
      <c r="I72" s="285"/>
      <c r="J72" s="285"/>
      <c r="K72" s="203"/>
      <c r="L72" s="203"/>
      <c r="M72" s="203"/>
      <c r="N72" s="203"/>
      <c r="O72" s="203"/>
      <c r="P72" s="285"/>
      <c r="Q72" s="203"/>
      <c r="R72" s="285"/>
      <c r="S72" s="285"/>
      <c r="T72" s="285"/>
      <c r="U72" s="203"/>
      <c r="V72" s="203"/>
      <c r="W72" s="203"/>
      <c r="X72" s="203"/>
      <c r="Y72" s="203"/>
      <c r="Z72" s="335"/>
      <c r="AA72" s="335"/>
      <c r="AB72" s="335"/>
      <c r="AC72" s="292"/>
    </row>
    <row r="73" spans="5:58" ht="42" customHeight="1">
      <c r="E73" s="109"/>
      <c r="F73" s="195" t="s">
        <v>371</v>
      </c>
      <c r="M73"/>
      <c r="N73"/>
      <c r="O73"/>
      <c r="Q73"/>
      <c r="U73"/>
      <c r="V73"/>
      <c r="W73"/>
      <c r="X73"/>
      <c r="Y73"/>
      <c r="Z73" s="336"/>
      <c r="AA73" s="336"/>
      <c r="AB73" s="336"/>
      <c r="AC73" s="293"/>
    </row>
    <row r="74" spans="5:58" ht="34.5" customHeight="1">
      <c r="E74" s="96" t="s">
        <v>57</v>
      </c>
      <c r="F74" s="528" t="s">
        <v>58</v>
      </c>
      <c r="G74" s="529"/>
      <c r="H74" s="529"/>
      <c r="I74" s="529"/>
      <c r="J74" s="529"/>
      <c r="K74" s="529"/>
      <c r="L74" s="529"/>
      <c r="M74" s="529"/>
      <c r="N74" s="529"/>
      <c r="O74" s="529"/>
      <c r="P74" s="529"/>
      <c r="Q74" s="529"/>
      <c r="R74" s="529"/>
      <c r="S74" s="529"/>
      <c r="T74" s="529"/>
      <c r="U74" s="529"/>
      <c r="V74" s="529"/>
      <c r="W74" s="529"/>
      <c r="X74" s="529"/>
      <c r="Y74" s="529"/>
      <c r="Z74" s="529"/>
      <c r="AA74" s="529"/>
      <c r="AB74" s="529"/>
      <c r="AC74" s="530"/>
    </row>
    <row r="75" spans="5:58" ht="33" customHeight="1">
      <c r="E75" s="97" t="s">
        <v>70</v>
      </c>
      <c r="F75" s="202" t="s">
        <v>66</v>
      </c>
      <c r="H75" s="240"/>
      <c r="I75" s="240"/>
      <c r="J75" s="240"/>
      <c r="K75" s="240"/>
      <c r="L75" s="183" t="str">
        <f>+IFERROR(IF(COUNT(I75:K75),ROUND(SUM(I75:K75),2),""),"")</f>
        <v/>
      </c>
      <c r="M75" s="149"/>
      <c r="N75" s="240"/>
      <c r="O75" s="240"/>
      <c r="P75" s="183" t="str">
        <f>+IFERROR(IF(COUNT(N75:O75),ROUND(SUM(N75:O75),2),""),"")</f>
        <v/>
      </c>
      <c r="Q75" s="151" t="str">
        <f>+IFERROR(IF(COUNT(P75),ROUND(P75/'Shareholding Pattern'!$P$79*100,2),""),"")</f>
        <v/>
      </c>
      <c r="R75" s="240"/>
      <c r="S75" s="240"/>
      <c r="T75" s="183" t="str">
        <f>+IFERROR(IF(COUNT(R75:S75),ROUND(SUM(R75:S75),2),""),"")</f>
        <v/>
      </c>
      <c r="U75" s="132"/>
      <c r="V75" s="240"/>
      <c r="W75" s="157" t="str">
        <f t="shared" ref="W75:W79" si="57">+IFERROR(IF(COUNT(V75),ROUND(SUM(V75)/SUM(L75)*100,2),""),0)</f>
        <v/>
      </c>
      <c r="X75" s="506"/>
      <c r="Y75" s="507"/>
      <c r="Z75" s="240"/>
      <c r="AA75" s="472"/>
      <c r="AB75" s="473"/>
      <c r="AC75" s="474"/>
      <c r="AH75" t="s">
        <v>298</v>
      </c>
      <c r="AR75" t="s">
        <v>188</v>
      </c>
      <c r="AX75" t="s">
        <v>298</v>
      </c>
      <c r="AZ75" t="s">
        <v>333</v>
      </c>
      <c r="BF75" t="s">
        <v>322</v>
      </c>
    </row>
    <row r="76" spans="5:58" ht="46.5" customHeight="1">
      <c r="E76" s="97" t="s">
        <v>59</v>
      </c>
      <c r="F76" s="364" t="s">
        <v>859</v>
      </c>
      <c r="H76" s="240"/>
      <c r="I76" s="240"/>
      <c r="J76" s="240"/>
      <c r="K76" s="240"/>
      <c r="L76" s="183" t="str">
        <f>+IFERROR(IF(COUNT(I76:K76),ROUND(SUM(I76:K76),2),""),"")</f>
        <v/>
      </c>
      <c r="M76" s="185" t="str">
        <f>+IFERROR(IF(COUNT(L76),ROUND(L76/'Shareholding Pattern'!$L$78*100,2),""),"")</f>
        <v/>
      </c>
      <c r="N76" s="240"/>
      <c r="O76" s="240"/>
      <c r="P76" s="183" t="str">
        <f>+IFERROR(IF(COUNT(N76:O76),ROUND(SUM(N76:O76),2),""),"")</f>
        <v/>
      </c>
      <c r="Q76" s="151" t="str">
        <f>+IFERROR(IF(COUNT(P76),ROUND(P76/'Shareholding Pattern'!$P$79*100,2),""),"")</f>
        <v/>
      </c>
      <c r="R76" s="240"/>
      <c r="S76" s="240"/>
      <c r="T76" s="183" t="str">
        <f>+IFERROR(IF(COUNT(R76:S76),ROUND(SUM(R76:S76),2),""),"")</f>
        <v/>
      </c>
      <c r="U76" s="126" t="str">
        <f>+IFERROR(IF(COUNT(L76,T76),ROUND(SUM(L76,T76)/SUM('Shareholding Pattern'!$L$78,'Shareholding Pattern'!$T$78)*100,2),""),"")</f>
        <v/>
      </c>
      <c r="V76" s="240"/>
      <c r="W76" s="157" t="str">
        <f t="shared" si="57"/>
        <v/>
      </c>
      <c r="X76" s="508"/>
      <c r="Y76" s="509"/>
      <c r="Z76" s="240"/>
      <c r="AA76" s="472"/>
      <c r="AB76" s="473"/>
      <c r="AC76" s="474"/>
      <c r="AH76" t="s">
        <v>198</v>
      </c>
      <c r="AR76" t="s">
        <v>189</v>
      </c>
      <c r="AX76" t="s">
        <v>198</v>
      </c>
      <c r="AZ76" t="s">
        <v>836</v>
      </c>
      <c r="BF76" t="s">
        <v>837</v>
      </c>
    </row>
    <row r="77" spans="5:58" ht="31.5" customHeight="1">
      <c r="E77" s="527" t="s">
        <v>67</v>
      </c>
      <c r="F77" s="527"/>
      <c r="G77" s="527"/>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8"/>
      <c r="Y77" s="509"/>
      <c r="Z77" s="127" t="str">
        <f t="shared" si="58"/>
        <v/>
      </c>
      <c r="AA77" s="475"/>
      <c r="AB77" s="476"/>
      <c r="AC77" s="477"/>
      <c r="AR77" t="s">
        <v>190</v>
      </c>
    </row>
    <row r="78" spans="5:58" ht="26.25" customHeight="1">
      <c r="E78" s="523" t="s">
        <v>68</v>
      </c>
      <c r="F78" s="523"/>
      <c r="G78" s="523"/>
      <c r="H78" s="127">
        <f>+IFERROR(IF(COUNT(H26,H71,H76),ROUND(SUM(H26,H71,H76),0),""),"")</f>
        <v>729</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0"/>
      <c r="Y78" s="511"/>
      <c r="Z78" s="127">
        <f>+IFERROR(IF(COUNT(Z26,Z71,Z76),ROUND(SUM(Z26,Z71,Z76),0),""),"")</f>
        <v>3887105</v>
      </c>
      <c r="AA78" s="127">
        <f t="shared" ref="AA78:AC78" si="59">+IFERROR(IF(COUNT(AA26,AA71,AA76),ROUND(SUM(AA26,AA71,AA76),0),""),"")</f>
        <v>0</v>
      </c>
      <c r="AB78" s="127">
        <f t="shared" si="59"/>
        <v>0</v>
      </c>
      <c r="AC78" s="127">
        <f t="shared" si="59"/>
        <v>0</v>
      </c>
    </row>
    <row r="79" spans="5:58" ht="22.5" customHeight="1">
      <c r="E79" s="523" t="s">
        <v>69</v>
      </c>
      <c r="F79" s="523"/>
      <c r="G79" s="523"/>
      <c r="H79" s="127">
        <f>+IFERROR(IF(COUNT(H26,H71,H77),ROUND(SUM(H26,H71,H77),0),""),"")</f>
        <v>729</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6">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7">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3887105</v>
      </c>
      <c r="AA79" s="127">
        <f t="shared" ref="AA79:AC79" si="60">+IFERROR(IF(COUNT(AA26,AA71,AA77),ROUND(SUM(AA26,AA71,AA77),0),""),"")</f>
        <v>0</v>
      </c>
      <c r="AB79" s="127">
        <f t="shared" si="60"/>
        <v>0</v>
      </c>
      <c r="AC79" s="127">
        <f t="shared" si="60"/>
        <v>0</v>
      </c>
      <c r="AR79" t="s">
        <v>191</v>
      </c>
    </row>
    <row r="80" spans="5:58" ht="35.1" customHeight="1">
      <c r="E80" s="513" t="s">
        <v>165</v>
      </c>
      <c r="F80" s="514"/>
      <c r="G80" s="514"/>
      <c r="H80" s="514"/>
      <c r="I80" s="514"/>
      <c r="J80" s="514"/>
      <c r="K80" s="514"/>
      <c r="L80" s="514"/>
      <c r="M80" s="515"/>
      <c r="N80" s="518"/>
      <c r="O80" s="517"/>
      <c r="P80" s="288"/>
      <c r="Q80" s="210"/>
      <c r="R80" s="286"/>
      <c r="S80" s="286"/>
      <c r="T80" s="286"/>
      <c r="U80" s="210"/>
      <c r="V80" s="210"/>
      <c r="W80" s="210"/>
      <c r="X80" s="467"/>
      <c r="Y80" s="467"/>
      <c r="Z80" s="467"/>
      <c r="AA80" s="467"/>
      <c r="AB80" s="467"/>
      <c r="AC80" s="468"/>
    </row>
    <row r="81" spans="5:29" ht="35.1" customHeight="1">
      <c r="E81" s="513" t="s">
        <v>529</v>
      </c>
      <c r="F81" s="514"/>
      <c r="G81" s="514"/>
      <c r="H81" s="514"/>
      <c r="I81" s="514"/>
      <c r="J81" s="514"/>
      <c r="K81" s="514"/>
      <c r="L81" s="514"/>
      <c r="M81" s="515"/>
      <c r="N81" s="516"/>
      <c r="O81" s="517"/>
      <c r="P81" s="288"/>
      <c r="Q81" s="210"/>
      <c r="R81" s="286"/>
      <c r="S81" s="286"/>
      <c r="T81" s="286"/>
      <c r="U81" s="210"/>
      <c r="V81" s="210"/>
      <c r="W81" s="210"/>
      <c r="X81" s="467"/>
      <c r="Y81" s="467"/>
      <c r="Z81" s="467"/>
      <c r="AA81" s="467"/>
      <c r="AB81" s="467"/>
      <c r="AC81" s="468"/>
    </row>
    <row r="82" spans="5:29" ht="35.1" customHeight="1">
      <c r="E82" s="513" t="s">
        <v>530</v>
      </c>
      <c r="F82" s="514"/>
      <c r="G82" s="514"/>
      <c r="H82" s="514"/>
      <c r="I82" s="514"/>
      <c r="J82" s="514"/>
      <c r="K82" s="514"/>
      <c r="L82" s="514"/>
      <c r="M82" s="515"/>
      <c r="N82" s="516"/>
      <c r="O82" s="517"/>
      <c r="P82" s="288"/>
      <c r="Q82" s="210"/>
      <c r="R82" s="286"/>
      <c r="S82" s="286"/>
      <c r="T82" s="286"/>
      <c r="U82" s="210"/>
      <c r="V82" s="210"/>
      <c r="W82" s="210"/>
      <c r="X82" s="467"/>
      <c r="Y82" s="467"/>
      <c r="Z82" s="467"/>
      <c r="AA82" s="467"/>
      <c r="AB82" s="467"/>
      <c r="AC82" s="468"/>
    </row>
    <row r="83" spans="5:29" ht="35.1" customHeight="1">
      <c r="E83" s="513" t="s">
        <v>531</v>
      </c>
      <c r="F83" s="514"/>
      <c r="G83" s="514"/>
      <c r="H83" s="514"/>
      <c r="I83" s="514"/>
      <c r="J83" s="514"/>
      <c r="K83" s="514"/>
      <c r="L83" s="514"/>
      <c r="M83" s="515"/>
      <c r="N83" s="518"/>
      <c r="O83" s="517"/>
      <c r="P83" s="288"/>
      <c r="Q83" s="210"/>
      <c r="R83" s="286"/>
      <c r="S83" s="286"/>
      <c r="T83" s="286"/>
      <c r="U83" s="210"/>
      <c r="V83" s="210"/>
      <c r="W83" s="210"/>
      <c r="X83" s="467"/>
      <c r="Y83" s="467"/>
      <c r="Z83" s="467"/>
      <c r="AA83" s="467"/>
      <c r="AB83" s="467"/>
      <c r="AC83" s="468"/>
    </row>
  </sheetData>
  <sheetProtection algorithmName="SHA-512" hashValue="DxER79PtIV6hzf6hMNT8zFIwg/uqgJ8Cs9PVwEDPt18tfmoqeTRIC8K1wOBP0qc0GfM+udfdOgmVO05aGSb94w==" saltValue="H0QxJQCAKA6TvarqyZSF+w==" spinCount="100000"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20"/>
  <sheetViews>
    <sheetView showGridLines="0" zoomScale="70" zoomScaleNormal="70" workbookViewId="0">
      <pane xSplit="3" ySplit="14" topLeftCell="D15" activePane="bottomRight" state="frozen"/>
      <selection activeCell="A7" sqref="A7"/>
      <selection pane="topRight" activeCell="D7" sqref="D7"/>
      <selection pane="bottomLeft" activeCell="A15" sqref="A15"/>
      <selection pane="bottomRight" activeCell="A17" sqref="A1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1</v>
      </c>
      <c r="J1">
        <v>0</v>
      </c>
      <c r="AE1" t="s">
        <v>341</v>
      </c>
      <c r="AF1" t="s">
        <v>440</v>
      </c>
      <c r="AG1" t="s">
        <v>347</v>
      </c>
      <c r="AH1" t="s">
        <v>394</v>
      </c>
      <c r="AI1" t="s">
        <v>468</v>
      </c>
      <c r="AJ1" t="s">
        <v>350</v>
      </c>
      <c r="AK1" t="s">
        <v>389</v>
      </c>
      <c r="AL1" t="s">
        <v>338</v>
      </c>
      <c r="AM1" t="s">
        <v>448</v>
      </c>
      <c r="AN1" t="s">
        <v>463</v>
      </c>
      <c r="AO1" t="s">
        <v>464</v>
      </c>
      <c r="AP1" t="s">
        <v>571</v>
      </c>
      <c r="AQ1" t="s">
        <v>336</v>
      </c>
      <c r="AR1" t="s">
        <v>576</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713</v>
      </c>
      <c r="AB2" t="s">
        <v>715</v>
      </c>
      <c r="AC2" t="s">
        <v>714</v>
      </c>
    </row>
    <row r="3" spans="4:54" hidden="1">
      <c r="I3">
        <f ca="1">+IFERROR(IF(COUNT(I13:I16),ROUND(SUMIF($F$13:I16,"Category",I13:I16),0),""),"")</f>
        <v>2</v>
      </c>
      <c r="J3">
        <f ca="1">+IFERROR(IF(COUNT(J13:J16),ROUND(SUMIF($F$13:J16,"Category",J13:J16),0),""),"")</f>
        <v>999</v>
      </c>
      <c r="K3" t="str">
        <f>+IFERROR(IF(COUNT(K13:K16),ROUND(SUMIF($F$13:K16,"Category",K13:K16),0),""),"")</f>
        <v/>
      </c>
      <c r="L3" t="str">
        <f>+IFERROR(IF(COUNT(L13:L16),ROUND(SUMIF($F$13:L16,"Category",L13:L16),0),""),"")</f>
        <v/>
      </c>
      <c r="M3">
        <f ca="1">+IFERROR(IF(COUNT(M13:M16),ROUND(SUMIF($F$13:M16,"Category",M13:M16),0),""),"")</f>
        <v>999</v>
      </c>
      <c r="N3">
        <f ca="1">+IFERROR(IF(COUNT(N13:N16),ROUND(SUMIF($F$13:N16,"Category",N13:N16),2),""),"")</f>
        <v>0.02</v>
      </c>
      <c r="O3">
        <f ca="1">+IFERROR(IF(COUNT(O13:O16),ROUND(SUMIF($F$13:O16,"Category",O13:O16),0),""),"")</f>
        <v>999</v>
      </c>
      <c r="P3" t="str">
        <f>+IFERROR(IF(COUNT(P13:P16),ROUND(SUMIF($F$13:P16,"Category",P13:P16),0),""),"")</f>
        <v/>
      </c>
      <c r="Q3">
        <f ca="1">+IFERROR(IF(COUNT(Q13:Q16),ROUND(SUMIF($F$13:Q16,"Category",Q13:Q16),0),""),"")</f>
        <v>999</v>
      </c>
      <c r="R3">
        <f ca="1">+IFERROR(IF(COUNT(R13:R16),ROUND(SUMIF($F$13:R16,"Category",R13:R16),2),""),"")</f>
        <v>0.02</v>
      </c>
      <c r="S3" t="str">
        <f>+IFERROR(IF(COUNT(S13:S16),ROUND(SUMIF($F$13:S16,"Category",S13:S16),0),""),"")</f>
        <v/>
      </c>
      <c r="T3" t="str">
        <f>+IFERROR(IF(COUNT(T13:T16),ROUND(SUMIF($F$13:T16,"Category",T13:T16),0),""),"")</f>
        <v/>
      </c>
      <c r="U3" t="str">
        <f>+IFERROR(IF(COUNT(U13:U16),ROUND(SUMIF($F$13:U16,"Category",U13:U16),0),""),"")</f>
        <v/>
      </c>
      <c r="V3">
        <f ca="1">+IFERROR(IF(COUNT(V13:V16),ROUND(SUMIF($F$13:V16,"Category",V13:V16),2),""),"")</f>
        <v>0.02</v>
      </c>
      <c r="W3" t="str">
        <f>+IFERROR(IF(COUNT(W13:W16),ROUND(SUMIF($F$13:W16,"Category",W13:W16),0),""),"")</f>
        <v/>
      </c>
      <c r="X3" t="str">
        <f>+IFERROR(IF(COUNT(X13:X16),ROUND(SUMIF($F$13:X16,"Category",X13:X16),2),""),"")</f>
        <v/>
      </c>
      <c r="Y3">
        <f ca="1">+IFERROR(IF(COUNT(Y13:Y16),ROUND(SUMIF($F$13:Y16,"Category",Y13:Y16),0),""),"")</f>
        <v>999</v>
      </c>
    </row>
    <row r="4" spans="4:54" hidden="1"/>
    <row r="5" spans="4:54" hidden="1"/>
    <row r="6" spans="4:54" hidden="1"/>
    <row r="9" spans="4:54" ht="29.25" customHeight="1">
      <c r="D9" s="531" t="s">
        <v>119</v>
      </c>
      <c r="E9" s="531" t="s">
        <v>34</v>
      </c>
      <c r="F9" s="531" t="s">
        <v>376</v>
      </c>
      <c r="G9" s="531" t="s">
        <v>118</v>
      </c>
      <c r="H9" s="449" t="s">
        <v>1</v>
      </c>
      <c r="I9" s="531" t="s">
        <v>368</v>
      </c>
      <c r="J9" s="449" t="s">
        <v>3</v>
      </c>
      <c r="K9" s="449" t="s">
        <v>4</v>
      </c>
      <c r="L9" s="449" t="s">
        <v>5</v>
      </c>
      <c r="M9" s="449" t="s">
        <v>6</v>
      </c>
      <c r="N9" s="449" t="s">
        <v>7</v>
      </c>
      <c r="O9" s="449" t="s">
        <v>8</v>
      </c>
      <c r="P9" s="449"/>
      <c r="Q9" s="449"/>
      <c r="R9" s="449"/>
      <c r="S9" s="449" t="s">
        <v>9</v>
      </c>
      <c r="T9" s="531" t="s">
        <v>447</v>
      </c>
      <c r="U9" s="531" t="s">
        <v>116</v>
      </c>
      <c r="V9" s="449" t="s">
        <v>89</v>
      </c>
      <c r="W9" s="449" t="s">
        <v>12</v>
      </c>
      <c r="X9" s="449"/>
      <c r="Y9" s="449" t="s">
        <v>14</v>
      </c>
      <c r="Z9" s="449" t="s">
        <v>441</v>
      </c>
      <c r="AA9" s="481" t="s">
        <v>708</v>
      </c>
      <c r="AB9" s="482"/>
      <c r="AC9" s="483"/>
      <c r="AV9" t="s">
        <v>34</v>
      </c>
    </row>
    <row r="10" spans="4:54" ht="31.5" customHeight="1">
      <c r="D10" s="466"/>
      <c r="E10" s="466"/>
      <c r="F10" s="466"/>
      <c r="G10" s="466"/>
      <c r="H10" s="449"/>
      <c r="I10" s="466"/>
      <c r="J10" s="449"/>
      <c r="K10" s="449"/>
      <c r="L10" s="449"/>
      <c r="M10" s="449"/>
      <c r="N10" s="449"/>
      <c r="O10" s="449" t="s">
        <v>15</v>
      </c>
      <c r="P10" s="449"/>
      <c r="Q10" s="449"/>
      <c r="R10" s="449" t="s">
        <v>16</v>
      </c>
      <c r="S10" s="449"/>
      <c r="T10" s="466"/>
      <c r="U10" s="466"/>
      <c r="V10" s="449"/>
      <c r="W10" s="449"/>
      <c r="X10" s="449"/>
      <c r="Y10" s="449"/>
      <c r="Z10" s="449"/>
      <c r="AA10" s="460" t="s">
        <v>709</v>
      </c>
      <c r="AB10" s="461"/>
      <c r="AC10" s="462"/>
      <c r="AV10" t="s">
        <v>379</v>
      </c>
    </row>
    <row r="11" spans="4:54" ht="45">
      <c r="D11" s="448"/>
      <c r="E11" s="448"/>
      <c r="F11" s="448"/>
      <c r="G11" s="448"/>
      <c r="H11" s="449"/>
      <c r="I11" s="448"/>
      <c r="J11" s="449"/>
      <c r="K11" s="449"/>
      <c r="L11" s="449"/>
      <c r="M11" s="449"/>
      <c r="N11" s="449"/>
      <c r="O11" s="27" t="s">
        <v>17</v>
      </c>
      <c r="P11" s="27" t="s">
        <v>18</v>
      </c>
      <c r="Q11" s="27" t="s">
        <v>19</v>
      </c>
      <c r="R11" s="449"/>
      <c r="S11" s="449"/>
      <c r="T11" s="448"/>
      <c r="U11" s="448"/>
      <c r="V11" s="449"/>
      <c r="W11" s="27" t="s">
        <v>20</v>
      </c>
      <c r="X11" s="27" t="s">
        <v>21</v>
      </c>
      <c r="Y11" s="449"/>
      <c r="Z11" s="449"/>
      <c r="AA11" s="55" t="s">
        <v>710</v>
      </c>
      <c r="AB11" s="55" t="s">
        <v>711</v>
      </c>
      <c r="AC11" s="55" t="s">
        <v>712</v>
      </c>
    </row>
    <row r="12" spans="4:54" ht="24.75" customHeight="1">
      <c r="D12" s="8" t="s">
        <v>686</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hidden="1">
      <c r="D13" s="74"/>
      <c r="E13" s="64"/>
      <c r="F13" s="64"/>
      <c r="G13" s="233"/>
      <c r="H13" s="9"/>
      <c r="I13" s="13"/>
      <c r="J13" s="13"/>
      <c r="K13" s="38"/>
      <c r="L13" s="38"/>
      <c r="M13" s="188" t="str">
        <f>+IFERROR(IF(COUNT(J13:L13),ROUND(SUM(J13:L13),0),""),"")</f>
        <v/>
      </c>
      <c r="N13" s="186" t="str">
        <f>+IFERROR(IF(COUNT(M13),ROUND(M13/'Shareholding Pattern'!$L$78*100,2),""),"")</f>
        <v/>
      </c>
      <c r="O13" s="224" t="str">
        <f>IF(J13="","",J13)</f>
        <v/>
      </c>
      <c r="P13" s="38"/>
      <c r="Q13" s="188"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38"/>
      <c r="Z13" s="228"/>
      <c r="AA13" s="38"/>
      <c r="AB13" s="38"/>
      <c r="AC13" s="38"/>
      <c r="AD13" s="10">
        <f>IF(SUM(H13:Y13)&gt;0,1,0)</f>
        <v>0</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ht="24.75" customHeight="1">
      <c r="D15" s="74">
        <v>1</v>
      </c>
      <c r="E15" s="376" t="s">
        <v>336</v>
      </c>
      <c r="F15" s="376" t="s">
        <v>34</v>
      </c>
      <c r="G15" s="233"/>
      <c r="H15" s="382"/>
      <c r="I15" s="38">
        <v>2</v>
      </c>
      <c r="J15" s="38">
        <v>999</v>
      </c>
      <c r="K15" s="38"/>
      <c r="L15" s="38"/>
      <c r="M15" s="374">
        <f>+IFERROR(IF(COUNT(J15:L15),ROUND(SUM(J15:L15),0),""),"")</f>
        <v>999</v>
      </c>
      <c r="N15" s="187">
        <f>+IFERROR(IF(COUNT(M15),ROUND(M15/'Shareholding Pattern'!$L$78*100,2),""),"")</f>
        <v>0.02</v>
      </c>
      <c r="O15" s="38">
        <f>IF(J15="","",J15)</f>
        <v>999</v>
      </c>
      <c r="P15" s="38"/>
      <c r="Q15" s="374">
        <f>+IFERROR(IF(COUNT(O15:P15),ROUND(SUM(O15,P15),2),""),"")</f>
        <v>999</v>
      </c>
      <c r="R15" s="187">
        <f>+IFERROR(IF(COUNT(Q15),ROUND(Q15/('Shareholding Pattern'!$P$79)*100,2),""),"")</f>
        <v>0.02</v>
      </c>
      <c r="S15" s="38"/>
      <c r="T15" s="38"/>
      <c r="U15" s="374" t="str">
        <f>+IFERROR(IF(COUNT(S15:T15),ROUND(SUM(S15:T15),0),""),"")</f>
        <v/>
      </c>
      <c r="V15" s="187">
        <f>+IFERROR(IF(COUNT(M15,U15),ROUND(SUM(U15,M15)/SUM('Shareholding Pattern'!$L$78,'Shareholding Pattern'!$T$78)*100,2),""),"")</f>
        <v>0.02</v>
      </c>
      <c r="W15" s="38"/>
      <c r="X15" s="186" t="str">
        <f>+IFERROR(IF(COUNT(W15),ROUND(SUM(W15)/SUM(M15)*100,2),""),0)</f>
        <v/>
      </c>
      <c r="Y15" s="38">
        <v>999</v>
      </c>
      <c r="Z15" s="228"/>
      <c r="AA15" s="38">
        <v>0</v>
      </c>
      <c r="AB15" s="38">
        <v>0</v>
      </c>
      <c r="AC15" s="38">
        <v>0</v>
      </c>
    </row>
    <row r="16" spans="4:54" hidden="1">
      <c r="D16" s="34"/>
      <c r="K16" s="169"/>
      <c r="L16" s="169"/>
      <c r="O16" s="169"/>
      <c r="P16" s="169"/>
      <c r="W16" s="169"/>
      <c r="Y16" s="35"/>
      <c r="Z16" s="35"/>
      <c r="AA16" s="35"/>
      <c r="AB16" s="35"/>
      <c r="AC16" s="36"/>
    </row>
    <row r="17" spans="4:29" ht="24.95" customHeight="1">
      <c r="D17" s="107"/>
      <c r="E17" s="30"/>
      <c r="F17" s="30"/>
      <c r="G17" s="49" t="s">
        <v>392</v>
      </c>
      <c r="H17" s="49" t="s">
        <v>19</v>
      </c>
      <c r="I17" s="52">
        <f ca="1">+IFERROR(IF(COUNT(I13:I16),ROUND(SUMIF($F$13:I16,"Category",I13:I16),0),""),"")</f>
        <v>2</v>
      </c>
      <c r="J17" s="52">
        <f ca="1">+IFERROR(IF(COUNT(J13:J16),ROUND(SUMIF($F$13:J16,"Category",J13:J16),0),""),"")</f>
        <v>999</v>
      </c>
      <c r="K17" s="52" t="str">
        <f>+IFERROR(IF(COUNT(K13:K16),ROUND(SUMIF($F$13:K16,"Category",K13:K16),0),""),"")</f>
        <v/>
      </c>
      <c r="L17" s="52" t="str">
        <f>+IFERROR(IF(COUNT(L13:L16),ROUND(SUMIF($F$13:L16,"Category",L13:L16),0),""),"")</f>
        <v/>
      </c>
      <c r="M17" s="52">
        <f ca="1">+IFERROR(IF(COUNT(M13:M16),ROUND(SUMIF($F$13:M16,"Category",M13:M16),0),""),"")</f>
        <v>999</v>
      </c>
      <c r="N17" s="186">
        <f ca="1">+IFERROR(IF(COUNT(N13:N16),ROUND(SUMIF($F$13:N16,"Category",N13:N16),2),""),"")</f>
        <v>0.02</v>
      </c>
      <c r="O17" s="160">
        <f ca="1">+IFERROR(IF(COUNT(O13:O16),ROUND(SUMIF($F$13:O16,"Category",O13:O16),0),""),"")</f>
        <v>999</v>
      </c>
      <c r="P17" s="160" t="str">
        <f>+IFERROR(IF(COUNT(P13:P16),ROUND(SUMIF($F$13:P16,"Category",P13:P16),0),""),"")</f>
        <v/>
      </c>
      <c r="Q17" s="160">
        <f ca="1">+IFERROR(IF(COUNT(Q13:Q16),ROUND(SUMIF($F$13:Q16,"Category",Q13:Q16),0),""),"")</f>
        <v>999</v>
      </c>
      <c r="R17" s="186">
        <f ca="1">+IFERROR(IF(COUNT(R13:R16),ROUND(SUMIF($F$13:R16,"Category",R13:R16),2),""),"")</f>
        <v>0.02</v>
      </c>
      <c r="S17" s="52" t="str">
        <f>+IFERROR(IF(COUNT(S13:S16),ROUND(SUMIF($F$13:S16,"Category",S13:S16),0),""),"")</f>
        <v/>
      </c>
      <c r="T17" s="52" t="str">
        <f>+IFERROR(IF(COUNT(T13:T16),ROUND(SUMIF($F$13:T16,"Category",T13:T16),0),""),"")</f>
        <v/>
      </c>
      <c r="U17" s="52" t="str">
        <f>+IFERROR(IF(COUNT(U13:U16),ROUND(SUMIF($F$13:U16,"Category",U13:U16),0),""),"")</f>
        <v/>
      </c>
      <c r="V17" s="186">
        <f ca="1">+IFERROR(IF(COUNT(V13:V16),ROUND(SUMIF($F$13:V16,"Category",V13:V16),2),""),"")</f>
        <v>0.02</v>
      </c>
      <c r="W17" s="52" t="str">
        <f>+IFERROR(IF(COUNT(W13:W16),ROUND(SUMIF($F$13:W16,"Category",W13:W16),0),""),"")</f>
        <v/>
      </c>
      <c r="X17" s="186" t="str">
        <f>+IFERROR(IF(COUNT(W17),ROUND(SUM(W17)/SUM(M17)*100,2),""),0)</f>
        <v/>
      </c>
      <c r="Y17" s="52">
        <f ca="1">+IFERROR(IF(COUNT(Y13:Y16),ROUND(SUMIF($F$13:Y16,"Category",Y13:Y16),0),""),"")</f>
        <v>999</v>
      </c>
      <c r="Z17" s="337"/>
      <c r="AA17" s="52">
        <f ca="1">+IFERROR(IF(COUNT(AA13:AA16),ROUND(SUMIF($F$13:AA16,"Category",AA13:AA16),0),""),"")</f>
        <v>0</v>
      </c>
      <c r="AB17" s="52">
        <f ca="1">+IFERROR(IF(COUNT(AB13:AB16),ROUND(SUMIF($F$13:AB16,"Category",AB13:AB16),0),""),"")</f>
        <v>0</v>
      </c>
      <c r="AC17" s="52">
        <f ca="1">+IFERROR(IF(COUNT(AC13:AC16),ROUND(SUMIF($F$13:AC16,"Category",AC13:AC16),0),""),"")</f>
        <v>0</v>
      </c>
    </row>
    <row r="20" spans="4:29">
      <c r="G20" s="17"/>
    </row>
  </sheetData>
  <sheetProtection algorithmName="SHA-512" hashValue="zErn+GJlrK6JgMPF/2vAR3gWF51HnF/fVpxtyECRdXqXbIzq2XFQVFhs12DoP6QYmyuqAOQAfoGqbTufvUtl0g==" saltValue="e5rKsHj8eVURngPKv7QbrA==" spinCount="100000"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Y15" xr:uid="{00000000-0002-0000-3100-000000000000}">
      <formula1>M13</formula1>
    </dataValidation>
    <dataValidation type="whole" operator="lessThanOrEqual" allowBlank="1" showInputMessage="1" showErrorMessage="1" sqref="W13 W15" xr:uid="{00000000-0002-0000-3100-000001000000}">
      <formula1>J13</formula1>
    </dataValidation>
    <dataValidation type="whole" operator="greaterThanOrEqual" allowBlank="1" showInputMessage="1" showErrorMessage="1" sqref="O13:P13 J13:L13 S13:T13 O15:P15 J15:L15 S15:T15" xr:uid="{00000000-0002-0000-3100-000002000000}">
      <formula1>0</formula1>
    </dataValidation>
    <dataValidation type="textLength" operator="equal" allowBlank="1" showInputMessage="1" showErrorMessage="1" prompt="[A-Z][A-Z][A-Z][A-Z][A-Z][0-9][0-9][0-9][0-9][A-Z]_x000a__x000a_In absence of PAN write : ZZZZZ9999Z" sqref="H13 H15" xr:uid="{00000000-0002-0000-3100-000003000000}">
      <formula1>10</formula1>
    </dataValidation>
    <dataValidation type="list" allowBlank="1" showInputMessage="1" showErrorMessage="1" sqref="F13 F15" xr:uid="{00000000-0002-0000-3100-000004000000}">
      <formula1>$AV$9:$AV$10</formula1>
    </dataValidation>
    <dataValidation type="list" allowBlank="1" showInputMessage="1" showErrorMessage="1" sqref="E13 E15" xr:uid="{00000000-0002-0000-3100-000005000000}">
      <formula1>$AE$1:$BB$1</formula1>
    </dataValidation>
    <dataValidation type="whole" operator="greaterThan" allowBlank="1" showInputMessage="1" showErrorMessage="1" sqref="I13 I15"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3100-000009000000}">
      <formula1>M13</formula1>
    </dataValidation>
  </dataValidations>
  <hyperlinks>
    <hyperlink ref="H17" location="'Shareholding Pattern'!F48" display="Total" xr:uid="{00000000-0004-0000-3100-000000000000}"/>
    <hyperlink ref="G17" location="'Shareholding Pattern'!F69" display="Click here to go back" xr:uid="{00000000-0004-0000-31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5" sqref="D15:F15"/>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849</v>
      </c>
      <c r="F2" t="s">
        <v>850</v>
      </c>
      <c r="G2" t="s">
        <v>852</v>
      </c>
    </row>
    <row r="3" spans="4:14" hidden="1"/>
    <row r="4" spans="4:14" hidden="1"/>
    <row r="5" spans="4:14" hidden="1"/>
    <row r="6" spans="4:14" hidden="1"/>
    <row r="7" spans="4:14" ht="30" customHeight="1"/>
    <row r="8" spans="4:14" ht="30" customHeight="1">
      <c r="D8" s="543" t="s">
        <v>842</v>
      </c>
      <c r="E8" s="544"/>
      <c r="F8" s="545"/>
      <c r="G8" s="361"/>
    </row>
    <row r="9" spans="4:14" ht="31.5">
      <c r="D9" s="344" t="s">
        <v>107</v>
      </c>
      <c r="E9" s="344" t="s">
        <v>858</v>
      </c>
      <c r="F9" s="344" t="s">
        <v>850</v>
      </c>
      <c r="G9" s="362"/>
    </row>
    <row r="10" spans="4:14" ht="20.100000000000001" customHeight="1">
      <c r="D10" s="264" t="s">
        <v>843</v>
      </c>
      <c r="E10" s="358">
        <v>100</v>
      </c>
      <c r="F10" s="359">
        <v>0</v>
      </c>
      <c r="G10" s="363"/>
      <c r="K10">
        <v>0</v>
      </c>
      <c r="L10">
        <v>0</v>
      </c>
      <c r="M10">
        <v>0</v>
      </c>
      <c r="N10">
        <v>0</v>
      </c>
    </row>
    <row r="11" spans="4:14" ht="20.100000000000001" customHeight="1">
      <c r="D11" s="265" t="s">
        <v>844</v>
      </c>
      <c r="E11" s="358">
        <v>100</v>
      </c>
      <c r="F11" s="358">
        <v>0</v>
      </c>
      <c r="G11" s="363"/>
      <c r="K11">
        <v>0</v>
      </c>
      <c r="L11">
        <v>0</v>
      </c>
      <c r="M11">
        <v>0</v>
      </c>
      <c r="N11">
        <v>0</v>
      </c>
    </row>
    <row r="12" spans="4:14" ht="20.100000000000001" customHeight="1">
      <c r="D12" s="265" t="s">
        <v>845</v>
      </c>
      <c r="E12" s="358">
        <v>100</v>
      </c>
      <c r="F12" s="358">
        <v>0</v>
      </c>
      <c r="G12" s="363"/>
      <c r="K12">
        <v>0</v>
      </c>
      <c r="L12">
        <v>0</v>
      </c>
      <c r="M12">
        <v>0</v>
      </c>
      <c r="N12">
        <v>0</v>
      </c>
    </row>
    <row r="13" spans="4:14">
      <c r="D13" s="265" t="s">
        <v>846</v>
      </c>
      <c r="E13" s="358">
        <v>100</v>
      </c>
      <c r="F13" s="358">
        <v>0</v>
      </c>
      <c r="G13" s="363"/>
      <c r="K13">
        <v>0</v>
      </c>
      <c r="L13">
        <v>0</v>
      </c>
      <c r="M13">
        <v>0</v>
      </c>
      <c r="N13">
        <v>0</v>
      </c>
    </row>
    <row r="14" spans="4:14" ht="21.75" customHeight="1">
      <c r="D14" s="267" t="s">
        <v>847</v>
      </c>
      <c r="E14" s="360">
        <v>100</v>
      </c>
      <c r="F14" s="360">
        <v>0</v>
      </c>
      <c r="G14" s="363"/>
      <c r="K14">
        <v>0</v>
      </c>
      <c r="L14">
        <v>0</v>
      </c>
      <c r="M14">
        <v>0</v>
      </c>
      <c r="N14">
        <v>0</v>
      </c>
    </row>
    <row r="15" spans="4:14" ht="91.5" customHeight="1">
      <c r="D15" s="547" t="s">
        <v>857</v>
      </c>
      <c r="E15" s="548"/>
      <c r="F15" s="549"/>
    </row>
    <row r="16" spans="4:14" ht="15" customHeight="1">
      <c r="D16" s="546"/>
      <c r="E16" s="546"/>
      <c r="F16" s="69"/>
    </row>
  </sheetData>
  <sheetProtection algorithmName="SHA-512" hashValue="cpqoBQ43x9476j1QcGbLkIzdLx6VXTXGzq/ElMwdHxeXolYU1iR5r54/GC0gNjBQeRItZ5h5lluD6ceaIQ9yEA==" saltValue="k/o68+vzVDr4eBYvGZRq2A=="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60" t="s">
        <v>455</v>
      </c>
      <c r="B1" s="260" t="s">
        <v>213</v>
      </c>
      <c r="C1" s="260" t="s">
        <v>456</v>
      </c>
      <c r="D1" s="260" t="s">
        <v>214</v>
      </c>
      <c r="E1" s="260" t="s">
        <v>552</v>
      </c>
    </row>
    <row r="2" spans="1:5" ht="18.75">
      <c r="A2" s="269" t="s">
        <v>457</v>
      </c>
      <c r="B2" s="269"/>
      <c r="C2" s="269"/>
      <c r="D2" s="269"/>
      <c r="E2" s="269"/>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9" t="s">
        <v>432</v>
      </c>
      <c r="B16" s="269"/>
      <c r="C16" s="269"/>
      <c r="D16" s="269"/>
      <c r="E16" s="269"/>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9" t="s">
        <v>434</v>
      </c>
      <c r="B45" s="269"/>
      <c r="C45" s="269"/>
      <c r="D45" s="269"/>
      <c r="E45" s="269"/>
    </row>
    <row r="46" spans="1:5">
      <c r="A46" s="272" t="s">
        <v>263</v>
      </c>
      <c r="B46" t="s">
        <v>166</v>
      </c>
      <c r="C46" t="s">
        <v>236</v>
      </c>
      <c r="D46" t="s">
        <v>216</v>
      </c>
    </row>
    <row r="47" spans="1:5">
      <c r="A47" s="272" t="s">
        <v>264</v>
      </c>
      <c r="B47" t="s">
        <v>167</v>
      </c>
      <c r="C47" t="s">
        <v>236</v>
      </c>
      <c r="D47" t="s">
        <v>216</v>
      </c>
    </row>
    <row r="48" spans="1:5">
      <c r="A48" s="272" t="s">
        <v>265</v>
      </c>
      <c r="B48" t="s">
        <v>168</v>
      </c>
      <c r="C48" t="s">
        <v>236</v>
      </c>
      <c r="D48" t="s">
        <v>216</v>
      </c>
    </row>
    <row r="49" spans="1:4">
      <c r="A49" s="272" t="s">
        <v>266</v>
      </c>
      <c r="B49" t="s">
        <v>169</v>
      </c>
      <c r="C49" t="s">
        <v>236</v>
      </c>
      <c r="D49" t="s">
        <v>216</v>
      </c>
    </row>
    <row r="50" spans="1:4">
      <c r="A50" s="275" t="s">
        <v>262</v>
      </c>
      <c r="B50" s="276" t="s">
        <v>170</v>
      </c>
      <c r="C50" s="276" t="s">
        <v>236</v>
      </c>
      <c r="D50" s="276" t="s">
        <v>216</v>
      </c>
    </row>
    <row r="51" spans="1:4">
      <c r="A51" s="272" t="s">
        <v>268</v>
      </c>
      <c r="B51" t="s">
        <v>171</v>
      </c>
      <c r="C51" t="s">
        <v>236</v>
      </c>
      <c r="D51" t="s">
        <v>216</v>
      </c>
    </row>
    <row r="52" spans="1:4">
      <c r="A52" s="272" t="s">
        <v>556</v>
      </c>
      <c r="B52" t="s">
        <v>172</v>
      </c>
      <c r="C52" t="s">
        <v>236</v>
      </c>
      <c r="D52" t="s">
        <v>216</v>
      </c>
    </row>
    <row r="53" spans="1:4">
      <c r="A53" s="272" t="s">
        <v>557</v>
      </c>
      <c r="B53" t="s">
        <v>174</v>
      </c>
      <c r="C53" t="s">
        <v>236</v>
      </c>
      <c r="D53" t="s">
        <v>216</v>
      </c>
    </row>
    <row r="54" spans="1:4">
      <c r="A54" s="272" t="s">
        <v>558</v>
      </c>
      <c r="B54" t="s">
        <v>173</v>
      </c>
      <c r="C54" t="s">
        <v>236</v>
      </c>
      <c r="D54" t="s">
        <v>216</v>
      </c>
    </row>
    <row r="55" spans="1:4">
      <c r="A55" s="272" t="s">
        <v>269</v>
      </c>
      <c r="B55" t="s">
        <v>175</v>
      </c>
      <c r="C55" t="s">
        <v>236</v>
      </c>
      <c r="D55" t="s">
        <v>216</v>
      </c>
    </row>
    <row r="56" spans="1:4">
      <c r="A56" s="275" t="s">
        <v>267</v>
      </c>
      <c r="B56" s="276" t="s">
        <v>176</v>
      </c>
      <c r="C56" s="276" t="s">
        <v>236</v>
      </c>
      <c r="D56" s="276" t="s">
        <v>216</v>
      </c>
    </row>
    <row r="57" spans="1:4">
      <c r="A57" s="275" t="s">
        <v>550</v>
      </c>
      <c r="B57" s="276" t="s">
        <v>177</v>
      </c>
      <c r="C57" s="276" t="s">
        <v>236</v>
      </c>
      <c r="D57" s="276" t="s">
        <v>216</v>
      </c>
    </row>
    <row r="58" spans="1:4">
      <c r="A58" s="271" t="s">
        <v>270</v>
      </c>
      <c r="B58" t="s">
        <v>271</v>
      </c>
      <c r="C58" t="s">
        <v>236</v>
      </c>
      <c r="D58" t="s">
        <v>216</v>
      </c>
    </row>
    <row r="59" spans="1:4">
      <c r="A59" s="271" t="s">
        <v>272</v>
      </c>
      <c r="B59" t="s">
        <v>178</v>
      </c>
      <c r="C59" t="s">
        <v>236</v>
      </c>
      <c r="D59" t="s">
        <v>216</v>
      </c>
    </row>
    <row r="60" spans="1:4">
      <c r="A60" s="271" t="s">
        <v>273</v>
      </c>
      <c r="B60" t="s">
        <v>179</v>
      </c>
      <c r="C60" t="s">
        <v>236</v>
      </c>
      <c r="D60" t="s">
        <v>216</v>
      </c>
    </row>
    <row r="61" spans="1:4">
      <c r="A61" s="271" t="s">
        <v>841</v>
      </c>
      <c r="B61" t="s">
        <v>719</v>
      </c>
      <c r="C61" t="s">
        <v>236</v>
      </c>
      <c r="D61" t="s">
        <v>216</v>
      </c>
    </row>
    <row r="62" spans="1:4">
      <c r="A62" s="271" t="s">
        <v>275</v>
      </c>
      <c r="B62" t="s">
        <v>181</v>
      </c>
      <c r="C62" t="s">
        <v>236</v>
      </c>
      <c r="D62" t="s">
        <v>216</v>
      </c>
    </row>
    <row r="63" spans="1:4">
      <c r="A63" s="271" t="s">
        <v>276</v>
      </c>
      <c r="B63" t="s">
        <v>182</v>
      </c>
      <c r="C63" t="s">
        <v>236</v>
      </c>
      <c r="D63" t="s">
        <v>216</v>
      </c>
    </row>
    <row r="64" spans="1:4">
      <c r="A64" s="271" t="s">
        <v>801</v>
      </c>
      <c r="B64" t="s">
        <v>720</v>
      </c>
      <c r="C64" t="s">
        <v>236</v>
      </c>
      <c r="D64" t="s">
        <v>216</v>
      </c>
    </row>
    <row r="65" spans="1:4">
      <c r="A65" s="271" t="s">
        <v>802</v>
      </c>
      <c r="B65" t="s">
        <v>721</v>
      </c>
      <c r="C65" t="s">
        <v>236</v>
      </c>
      <c r="D65" t="s">
        <v>216</v>
      </c>
    </row>
    <row r="66" spans="1:4">
      <c r="A66" s="273" t="s">
        <v>278</v>
      </c>
      <c r="B66" t="s">
        <v>183</v>
      </c>
      <c r="C66" t="s">
        <v>236</v>
      </c>
      <c r="D66" t="s">
        <v>216</v>
      </c>
    </row>
    <row r="67" spans="1:4">
      <c r="A67" s="271" t="s">
        <v>803</v>
      </c>
      <c r="B67" t="s">
        <v>722</v>
      </c>
      <c r="C67" t="s">
        <v>236</v>
      </c>
      <c r="D67" t="s">
        <v>216</v>
      </c>
    </row>
    <row r="68" spans="1:4">
      <c r="A68" s="271" t="s">
        <v>804</v>
      </c>
      <c r="B68" t="s">
        <v>723</v>
      </c>
      <c r="C68" t="s">
        <v>236</v>
      </c>
      <c r="D68" t="s">
        <v>216</v>
      </c>
    </row>
    <row r="69" spans="1:4">
      <c r="A69" s="277" t="s">
        <v>839</v>
      </c>
      <c r="B69" s="276" t="s">
        <v>805</v>
      </c>
      <c r="C69" t="s">
        <v>236</v>
      </c>
      <c r="D69" t="s">
        <v>216</v>
      </c>
    </row>
    <row r="70" spans="1:4">
      <c r="A70" s="271" t="s">
        <v>806</v>
      </c>
      <c r="B70" t="s">
        <v>724</v>
      </c>
      <c r="C70" t="s">
        <v>236</v>
      </c>
      <c r="D70" t="s">
        <v>216</v>
      </c>
    </row>
    <row r="71" spans="1:4">
      <c r="A71" s="271" t="s">
        <v>274</v>
      </c>
      <c r="B71" t="s">
        <v>180</v>
      </c>
      <c r="C71" t="s">
        <v>236</v>
      </c>
      <c r="D71" t="s">
        <v>216</v>
      </c>
    </row>
    <row r="72" spans="1:4">
      <c r="A72" s="271" t="s">
        <v>807</v>
      </c>
      <c r="B72" t="s">
        <v>725</v>
      </c>
      <c r="C72" t="s">
        <v>236</v>
      </c>
      <c r="D72" t="s">
        <v>216</v>
      </c>
    </row>
    <row r="73" spans="1:4">
      <c r="A73" s="271" t="s">
        <v>808</v>
      </c>
      <c r="B73" t="s">
        <v>726</v>
      </c>
      <c r="C73" t="s">
        <v>236</v>
      </c>
      <c r="D73" t="s">
        <v>216</v>
      </c>
    </row>
    <row r="74" spans="1:4">
      <c r="A74" s="271" t="s">
        <v>809</v>
      </c>
      <c r="B74" t="s">
        <v>727</v>
      </c>
      <c r="C74" t="s">
        <v>236</v>
      </c>
      <c r="D74" t="s">
        <v>216</v>
      </c>
    </row>
    <row r="75" spans="1:4">
      <c r="A75" s="271" t="s">
        <v>279</v>
      </c>
      <c r="B75" t="s">
        <v>184</v>
      </c>
      <c r="C75" t="s">
        <v>236</v>
      </c>
      <c r="D75" t="s">
        <v>216</v>
      </c>
    </row>
    <row r="76" spans="1:4">
      <c r="A76" s="271" t="s">
        <v>810</v>
      </c>
      <c r="B76" t="s">
        <v>728</v>
      </c>
      <c r="C76" t="s">
        <v>236</v>
      </c>
      <c r="D76" t="s">
        <v>216</v>
      </c>
    </row>
    <row r="77" spans="1:4">
      <c r="A77" s="277" t="s">
        <v>840</v>
      </c>
      <c r="B77" s="276" t="s">
        <v>838</v>
      </c>
      <c r="C77" t="s">
        <v>236</v>
      </c>
      <c r="D77" t="s">
        <v>216</v>
      </c>
    </row>
    <row r="78" spans="1:4">
      <c r="A78" s="271" t="s">
        <v>811</v>
      </c>
      <c r="B78" t="s">
        <v>729</v>
      </c>
      <c r="C78" t="s">
        <v>236</v>
      </c>
      <c r="D78" t="s">
        <v>216</v>
      </c>
    </row>
    <row r="79" spans="1:4">
      <c r="A79" s="271" t="s">
        <v>812</v>
      </c>
      <c r="B79" t="s">
        <v>730</v>
      </c>
      <c r="C79" t="s">
        <v>236</v>
      </c>
      <c r="D79" t="s">
        <v>216</v>
      </c>
    </row>
    <row r="80" spans="1:4" ht="30">
      <c r="A80" s="271" t="s">
        <v>813</v>
      </c>
      <c r="B80" s="343" t="s">
        <v>731</v>
      </c>
      <c r="C80" t="s">
        <v>236</v>
      </c>
      <c r="D80" t="s">
        <v>216</v>
      </c>
    </row>
    <row r="81" spans="1:4">
      <c r="A81" s="277" t="s">
        <v>372</v>
      </c>
      <c r="B81" s="276" t="s">
        <v>373</v>
      </c>
      <c r="C81" t="s">
        <v>236</v>
      </c>
      <c r="D81" t="s">
        <v>216</v>
      </c>
    </row>
    <row r="82" spans="1:4">
      <c r="A82" s="271" t="s">
        <v>814</v>
      </c>
      <c r="B82" t="s">
        <v>732</v>
      </c>
      <c r="C82" t="s">
        <v>236</v>
      </c>
      <c r="D82" t="s">
        <v>216</v>
      </c>
    </row>
    <row r="83" spans="1:4">
      <c r="A83" s="271" t="s">
        <v>815</v>
      </c>
      <c r="B83" t="s">
        <v>733</v>
      </c>
      <c r="C83" t="s">
        <v>236</v>
      </c>
      <c r="D83" t="s">
        <v>216</v>
      </c>
    </row>
    <row r="84" spans="1:4">
      <c r="A84" s="271" t="s">
        <v>816</v>
      </c>
      <c r="B84" t="s">
        <v>734</v>
      </c>
      <c r="C84" t="s">
        <v>236</v>
      </c>
      <c r="D84" t="s">
        <v>216</v>
      </c>
    </row>
    <row r="85" spans="1:4">
      <c r="A85" t="s">
        <v>817</v>
      </c>
      <c r="B85" t="s">
        <v>735</v>
      </c>
      <c r="C85" t="s">
        <v>236</v>
      </c>
      <c r="D85" t="s">
        <v>216</v>
      </c>
    </row>
    <row r="86" spans="1:4">
      <c r="A86" t="s">
        <v>818</v>
      </c>
      <c r="B86" t="s">
        <v>736</v>
      </c>
      <c r="C86" t="s">
        <v>236</v>
      </c>
      <c r="D86" t="s">
        <v>216</v>
      </c>
    </row>
    <row r="87" spans="1:4">
      <c r="A87" t="s">
        <v>819</v>
      </c>
      <c r="B87" t="s">
        <v>737</v>
      </c>
      <c r="C87" t="s">
        <v>236</v>
      </c>
      <c r="D87" t="s">
        <v>216</v>
      </c>
    </row>
    <row r="88" spans="1:4">
      <c r="A88" t="s">
        <v>820</v>
      </c>
      <c r="B88" t="s">
        <v>738</v>
      </c>
      <c r="C88" t="s">
        <v>236</v>
      </c>
      <c r="D88" t="s">
        <v>216</v>
      </c>
    </row>
    <row r="89" spans="1:4">
      <c r="A89" t="s">
        <v>821</v>
      </c>
      <c r="B89" t="s">
        <v>739</v>
      </c>
      <c r="C89" t="s">
        <v>236</v>
      </c>
      <c r="D89" t="s">
        <v>216</v>
      </c>
    </row>
    <row r="90" spans="1:4">
      <c r="A90" t="s">
        <v>822</v>
      </c>
      <c r="B90" t="s">
        <v>740</v>
      </c>
      <c r="C90" t="s">
        <v>236</v>
      </c>
      <c r="D90" t="s">
        <v>216</v>
      </c>
    </row>
    <row r="91" spans="1:4">
      <c r="A91" t="s">
        <v>823</v>
      </c>
      <c r="B91" t="s">
        <v>741</v>
      </c>
      <c r="C91" t="s">
        <v>236</v>
      </c>
      <c r="D91" t="s">
        <v>216</v>
      </c>
    </row>
    <row r="92" spans="1:4">
      <c r="A92" s="276" t="s">
        <v>824</v>
      </c>
      <c r="B92" t="s">
        <v>742</v>
      </c>
      <c r="C92" t="s">
        <v>236</v>
      </c>
      <c r="D92" t="s">
        <v>216</v>
      </c>
    </row>
    <row r="93" spans="1:4">
      <c r="A93" t="s">
        <v>825</v>
      </c>
      <c r="B93" t="s">
        <v>743</v>
      </c>
      <c r="C93" t="s">
        <v>236</v>
      </c>
      <c r="D93" t="s">
        <v>216</v>
      </c>
    </row>
    <row r="94" spans="1:4">
      <c r="A94" t="s">
        <v>280</v>
      </c>
      <c r="B94" t="s">
        <v>185</v>
      </c>
      <c r="C94" t="s">
        <v>236</v>
      </c>
      <c r="D94" t="s">
        <v>216</v>
      </c>
    </row>
    <row r="95" spans="1:4">
      <c r="A95" s="278" t="s">
        <v>277</v>
      </c>
      <c r="B95" s="276" t="s">
        <v>186</v>
      </c>
      <c r="C95" s="276" t="s">
        <v>236</v>
      </c>
      <c r="D95" s="276" t="s">
        <v>216</v>
      </c>
    </row>
    <row r="96" spans="1:4">
      <c r="A96" s="278" t="s">
        <v>237</v>
      </c>
      <c r="B96" s="276" t="s">
        <v>187</v>
      </c>
      <c r="C96" s="276" t="s">
        <v>236</v>
      </c>
      <c r="D96" s="276" t="s">
        <v>216</v>
      </c>
    </row>
    <row r="97" spans="1:5">
      <c r="A97" s="274" t="s">
        <v>238</v>
      </c>
      <c r="B97" t="s">
        <v>188</v>
      </c>
      <c r="C97" t="s">
        <v>236</v>
      </c>
      <c r="D97" t="s">
        <v>216</v>
      </c>
    </row>
    <row r="98" spans="1:5">
      <c r="A98" s="274" t="s">
        <v>239</v>
      </c>
      <c r="B98" t="s">
        <v>189</v>
      </c>
      <c r="C98" t="s">
        <v>236</v>
      </c>
      <c r="D98" t="s">
        <v>216</v>
      </c>
    </row>
    <row r="99" spans="1:5">
      <c r="A99" s="279" t="s">
        <v>281</v>
      </c>
      <c r="B99" s="276" t="s">
        <v>190</v>
      </c>
      <c r="C99" s="276" t="s">
        <v>236</v>
      </c>
      <c r="D99" s="276" t="s">
        <v>216</v>
      </c>
    </row>
    <row r="100" spans="1:5">
      <c r="A100" s="275" t="s">
        <v>551</v>
      </c>
      <c r="B100" s="276" t="s">
        <v>191</v>
      </c>
      <c r="C100" s="276" t="s">
        <v>236</v>
      </c>
      <c r="D100" s="276"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716</v>
      </c>
      <c r="B120" t="s">
        <v>713</v>
      </c>
      <c r="C120" t="s">
        <v>242</v>
      </c>
      <c r="D120" t="s">
        <v>225</v>
      </c>
      <c r="E120" t="s">
        <v>860</v>
      </c>
    </row>
    <row r="121" spans="1:5">
      <c r="A121" t="s">
        <v>717</v>
      </c>
      <c r="B121" t="s">
        <v>715</v>
      </c>
      <c r="C121" t="s">
        <v>242</v>
      </c>
      <c r="D121" t="s">
        <v>225</v>
      </c>
      <c r="E121" t="s">
        <v>861</v>
      </c>
    </row>
    <row r="122" spans="1:5">
      <c r="A122" t="s">
        <v>718</v>
      </c>
      <c r="B122" t="s">
        <v>714</v>
      </c>
      <c r="C122" t="s">
        <v>242</v>
      </c>
      <c r="D122" t="s">
        <v>225</v>
      </c>
      <c r="E122" t="s">
        <v>862</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9" t="s">
        <v>453</v>
      </c>
      <c r="B127" s="269"/>
      <c r="C127" s="269"/>
      <c r="D127" s="269"/>
      <c r="E127" s="269"/>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644</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9" t="s">
        <v>454</v>
      </c>
      <c r="B154" s="269"/>
      <c r="C154" s="269"/>
      <c r="D154" s="269"/>
      <c r="E154" s="269"/>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645</v>
      </c>
    </row>
    <row r="178" spans="1:5" ht="18.75">
      <c r="A178" s="269" t="s">
        <v>460</v>
      </c>
      <c r="B178" s="269"/>
      <c r="C178" s="269"/>
      <c r="D178" s="269"/>
      <c r="E178" s="269"/>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645</v>
      </c>
    </row>
    <row r="201" spans="1:5" ht="18.75">
      <c r="A201" s="269" t="s">
        <v>532</v>
      </c>
      <c r="B201" s="269"/>
      <c r="C201" s="269"/>
      <c r="D201" s="269"/>
      <c r="E201" s="269"/>
    </row>
    <row r="202" spans="1:5">
      <c r="A202" t="s">
        <v>240</v>
      </c>
      <c r="B202" t="s">
        <v>126</v>
      </c>
      <c r="C202" t="s">
        <v>249</v>
      </c>
      <c r="D202" t="s">
        <v>225</v>
      </c>
    </row>
    <row r="203" spans="1:5">
      <c r="A203" t="s">
        <v>533</v>
      </c>
      <c r="B203" t="s">
        <v>127</v>
      </c>
      <c r="C203" t="s">
        <v>242</v>
      </c>
      <c r="D203" t="s">
        <v>225</v>
      </c>
      <c r="E203" t="s">
        <v>578</v>
      </c>
    </row>
    <row r="204" spans="1:5">
      <c r="A204" t="s">
        <v>534</v>
      </c>
      <c r="B204" t="s">
        <v>131</v>
      </c>
      <c r="C204" t="s">
        <v>249</v>
      </c>
      <c r="D204" t="s">
        <v>225</v>
      </c>
    </row>
    <row r="205" spans="1:5">
      <c r="A205" t="s">
        <v>535</v>
      </c>
      <c r="B205" t="s">
        <v>327</v>
      </c>
      <c r="C205" t="s">
        <v>395</v>
      </c>
      <c r="D205" t="s">
        <v>225</v>
      </c>
    </row>
    <row r="206" spans="1:5" ht="18.75">
      <c r="A206" s="269" t="s">
        <v>536</v>
      </c>
      <c r="B206" s="269"/>
      <c r="C206" s="269"/>
      <c r="D206" s="269"/>
      <c r="E206" s="269"/>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579</v>
      </c>
    </row>
    <row r="210" spans="1:5">
      <c r="A210" t="s">
        <v>538</v>
      </c>
      <c r="B210" t="s">
        <v>130</v>
      </c>
      <c r="C210" t="s">
        <v>247</v>
      </c>
      <c r="D210" t="s">
        <v>225</v>
      </c>
    </row>
    <row r="211" spans="1:5" ht="18.75">
      <c r="A211" s="269" t="s">
        <v>539</v>
      </c>
      <c r="B211" s="269"/>
      <c r="C211" s="269"/>
      <c r="D211" s="269"/>
      <c r="E211" s="269"/>
    </row>
    <row r="212" spans="1:5">
      <c r="A212" t="s">
        <v>240</v>
      </c>
      <c r="B212" t="s">
        <v>126</v>
      </c>
      <c r="C212" t="s">
        <v>249</v>
      </c>
      <c r="D212" t="s">
        <v>225</v>
      </c>
    </row>
    <row r="213" spans="1:5">
      <c r="A213" t="s">
        <v>533</v>
      </c>
      <c r="B213" t="s">
        <v>127</v>
      </c>
      <c r="C213" t="s">
        <v>242</v>
      </c>
      <c r="D213" t="s">
        <v>225</v>
      </c>
      <c r="E213" t="s">
        <v>578</v>
      </c>
    </row>
    <row r="214" spans="1:5">
      <c r="A214" t="s">
        <v>534</v>
      </c>
      <c r="B214" t="s">
        <v>325</v>
      </c>
      <c r="C214" t="s">
        <v>249</v>
      </c>
      <c r="D214" t="s">
        <v>225</v>
      </c>
    </row>
    <row r="215" spans="1:5">
      <c r="A215" t="s">
        <v>540</v>
      </c>
      <c r="B215" t="s">
        <v>326</v>
      </c>
      <c r="C215" t="s">
        <v>395</v>
      </c>
      <c r="D215" t="s">
        <v>225</v>
      </c>
    </row>
    <row r="216" spans="1:5" ht="18.75">
      <c r="A216" s="269" t="s">
        <v>611</v>
      </c>
      <c r="B216" s="269"/>
      <c r="C216" s="269"/>
      <c r="D216" s="269"/>
      <c r="E216" s="269"/>
    </row>
    <row r="217" spans="1:5">
      <c r="A217" t="s">
        <v>631</v>
      </c>
      <c r="B217" t="s">
        <v>616</v>
      </c>
      <c r="C217" t="s">
        <v>215</v>
      </c>
      <c r="D217" t="s">
        <v>216</v>
      </c>
    </row>
    <row r="218" spans="1:5">
      <c r="A218" t="s">
        <v>632</v>
      </c>
      <c r="B218" t="s">
        <v>617</v>
      </c>
      <c r="C218" t="s">
        <v>364</v>
      </c>
      <c r="D218" t="s">
        <v>216</v>
      </c>
      <c r="E218" t="s">
        <v>569</v>
      </c>
    </row>
    <row r="219" spans="1:5">
      <c r="A219" t="s">
        <v>633</v>
      </c>
      <c r="B219" t="s">
        <v>618</v>
      </c>
      <c r="C219" t="s">
        <v>215</v>
      </c>
      <c r="D219" t="s">
        <v>216</v>
      </c>
    </row>
    <row r="220" spans="1:5">
      <c r="A220" t="s">
        <v>634</v>
      </c>
      <c r="B220" t="s">
        <v>619</v>
      </c>
      <c r="C220" t="s">
        <v>215</v>
      </c>
      <c r="D220" t="s">
        <v>216</v>
      </c>
    </row>
    <row r="221" spans="1:5">
      <c r="A221" t="s">
        <v>635</v>
      </c>
      <c r="B221" t="s">
        <v>620</v>
      </c>
      <c r="C221" t="s">
        <v>215</v>
      </c>
      <c r="D221" t="s">
        <v>216</v>
      </c>
    </row>
    <row r="222" spans="1:5">
      <c r="A222" t="s">
        <v>613</v>
      </c>
      <c r="B222" t="s">
        <v>621</v>
      </c>
      <c r="C222" t="s">
        <v>215</v>
      </c>
      <c r="D222" t="s">
        <v>216</v>
      </c>
    </row>
    <row r="223" spans="1:5">
      <c r="A223" t="s">
        <v>614</v>
      </c>
      <c r="B223" t="s">
        <v>622</v>
      </c>
      <c r="C223" t="s">
        <v>364</v>
      </c>
      <c r="D223" t="s">
        <v>216</v>
      </c>
      <c r="E223" t="s">
        <v>569</v>
      </c>
    </row>
    <row r="224" spans="1:5">
      <c r="A224" t="s">
        <v>636</v>
      </c>
      <c r="B224" t="s">
        <v>623</v>
      </c>
      <c r="C224" t="s">
        <v>215</v>
      </c>
      <c r="D224" t="s">
        <v>216</v>
      </c>
    </row>
    <row r="225" spans="1:5">
      <c r="A225" t="s">
        <v>615</v>
      </c>
      <c r="B225" t="s">
        <v>624</v>
      </c>
      <c r="C225" t="s">
        <v>215</v>
      </c>
      <c r="D225" t="s">
        <v>216</v>
      </c>
    </row>
    <row r="226" spans="1:5">
      <c r="A226" t="s">
        <v>637</v>
      </c>
      <c r="B226" t="s">
        <v>625</v>
      </c>
      <c r="C226" t="s">
        <v>215</v>
      </c>
      <c r="D226" t="s">
        <v>216</v>
      </c>
    </row>
    <row r="227" spans="1:5">
      <c r="A227" t="s">
        <v>638</v>
      </c>
      <c r="B227" t="s">
        <v>596</v>
      </c>
      <c r="C227" t="s">
        <v>247</v>
      </c>
      <c r="D227" t="s">
        <v>225</v>
      </c>
    </row>
    <row r="228" spans="1:5">
      <c r="A228" t="s">
        <v>639</v>
      </c>
      <c r="B228" t="s">
        <v>630</v>
      </c>
      <c r="C228" t="s">
        <v>247</v>
      </c>
      <c r="D228" t="s">
        <v>225</v>
      </c>
    </row>
    <row r="229" spans="1:5">
      <c r="A229" t="s">
        <v>640</v>
      </c>
      <c r="B229" t="s">
        <v>628</v>
      </c>
      <c r="C229" t="s">
        <v>247</v>
      </c>
      <c r="D229" t="s">
        <v>225</v>
      </c>
    </row>
    <row r="230" spans="1:5">
      <c r="A230" t="s">
        <v>641</v>
      </c>
      <c r="B230" t="s">
        <v>598</v>
      </c>
      <c r="C230" t="s">
        <v>229</v>
      </c>
      <c r="D230" t="s">
        <v>225</v>
      </c>
    </row>
    <row r="231" spans="1:5">
      <c r="A231" t="s">
        <v>642</v>
      </c>
      <c r="B231" t="s">
        <v>629</v>
      </c>
      <c r="C231" t="s">
        <v>229</v>
      </c>
      <c r="D231" t="s">
        <v>225</v>
      </c>
    </row>
    <row r="232" spans="1:5">
      <c r="A232" t="s">
        <v>643</v>
      </c>
      <c r="B232" t="s">
        <v>626</v>
      </c>
      <c r="C232" t="s">
        <v>224</v>
      </c>
      <c r="D232" t="s">
        <v>225</v>
      </c>
    </row>
    <row r="233" spans="1:5">
      <c r="A233" t="s">
        <v>627</v>
      </c>
      <c r="B233" t="s">
        <v>600</v>
      </c>
      <c r="C233" t="s">
        <v>229</v>
      </c>
      <c r="D233" t="s">
        <v>225</v>
      </c>
    </row>
    <row r="234" spans="1:5">
      <c r="A234" t="s">
        <v>647</v>
      </c>
      <c r="B234" t="s">
        <v>646</v>
      </c>
      <c r="C234" t="s">
        <v>229</v>
      </c>
      <c r="D234" t="s">
        <v>225</v>
      </c>
    </row>
    <row r="235" spans="1:5" ht="18.75">
      <c r="A235" s="269" t="s">
        <v>848</v>
      </c>
      <c r="B235" s="269"/>
      <c r="C235" s="269"/>
      <c r="D235" s="269"/>
      <c r="E235" s="269"/>
    </row>
    <row r="236" spans="1:5" ht="105">
      <c r="A236" t="s">
        <v>851</v>
      </c>
      <c r="B236" t="s">
        <v>849</v>
      </c>
      <c r="C236" t="s">
        <v>247</v>
      </c>
      <c r="D236" t="s">
        <v>225</v>
      </c>
      <c r="E236" s="343" t="s">
        <v>855</v>
      </c>
    </row>
    <row r="237" spans="1:5" ht="105">
      <c r="A237" t="s">
        <v>853</v>
      </c>
      <c r="B237" t="s">
        <v>850</v>
      </c>
      <c r="C237" t="s">
        <v>247</v>
      </c>
      <c r="D237" t="s">
        <v>225</v>
      </c>
      <c r="E237" s="343" t="s">
        <v>855</v>
      </c>
    </row>
    <row r="238" spans="1:5" ht="105">
      <c r="A238" t="s">
        <v>854</v>
      </c>
      <c r="B238" t="s">
        <v>852</v>
      </c>
      <c r="C238" t="s">
        <v>247</v>
      </c>
      <c r="D238" t="s">
        <v>225</v>
      </c>
      <c r="E238" s="343" t="s">
        <v>855</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0" t="s">
        <v>122</v>
      </c>
      <c r="D9" s="531" t="s">
        <v>34</v>
      </c>
      <c r="E9" s="449" t="s">
        <v>121</v>
      </c>
      <c r="F9" s="449" t="s">
        <v>118</v>
      </c>
      <c r="G9" s="449" t="s">
        <v>1</v>
      </c>
      <c r="H9" s="449" t="s">
        <v>368</v>
      </c>
      <c r="I9" s="449" t="s">
        <v>3</v>
      </c>
      <c r="J9" s="449" t="s">
        <v>4</v>
      </c>
      <c r="K9" s="449" t="s">
        <v>5</v>
      </c>
      <c r="L9" s="449" t="s">
        <v>6</v>
      </c>
      <c r="M9" s="449" t="s">
        <v>7</v>
      </c>
      <c r="N9" s="449" t="s">
        <v>8</v>
      </c>
      <c r="O9" s="449"/>
      <c r="P9" s="449"/>
      <c r="Q9" s="449"/>
      <c r="R9" s="449" t="s">
        <v>9</v>
      </c>
      <c r="S9" s="531" t="s">
        <v>447</v>
      </c>
      <c r="T9" s="531" t="s">
        <v>116</v>
      </c>
      <c r="U9" s="449" t="s">
        <v>89</v>
      </c>
      <c r="V9" s="449" t="s">
        <v>12</v>
      </c>
      <c r="W9" s="449"/>
      <c r="X9" s="449" t="s">
        <v>14</v>
      </c>
      <c r="Y9" s="449" t="s">
        <v>441</v>
      </c>
    </row>
    <row r="10" spans="3:30" ht="31.5" customHeight="1">
      <c r="C10" s="551"/>
      <c r="D10" s="466"/>
      <c r="E10" s="449"/>
      <c r="F10" s="449"/>
      <c r="G10" s="449"/>
      <c r="H10" s="449"/>
      <c r="I10" s="449"/>
      <c r="J10" s="449"/>
      <c r="K10" s="449"/>
      <c r="L10" s="449"/>
      <c r="M10" s="449"/>
      <c r="N10" s="449" t="s">
        <v>15</v>
      </c>
      <c r="O10" s="449"/>
      <c r="P10" s="449"/>
      <c r="Q10" s="449" t="s">
        <v>16</v>
      </c>
      <c r="R10" s="449"/>
      <c r="S10" s="466"/>
      <c r="T10" s="466"/>
      <c r="U10" s="449"/>
      <c r="V10" s="449"/>
      <c r="W10" s="449"/>
      <c r="X10" s="449"/>
      <c r="Y10" s="449"/>
    </row>
    <row r="11" spans="3:30" ht="78.75" customHeight="1">
      <c r="C11" s="552"/>
      <c r="D11" s="448"/>
      <c r="E11" s="449"/>
      <c r="F11" s="449"/>
      <c r="G11" s="449"/>
      <c r="H11" s="449"/>
      <c r="I11" s="449"/>
      <c r="J11" s="449"/>
      <c r="K11" s="449"/>
      <c r="L11" s="449"/>
      <c r="M11" s="449"/>
      <c r="N11" s="27" t="s">
        <v>17</v>
      </c>
      <c r="O11" s="27" t="s">
        <v>18</v>
      </c>
      <c r="P11" s="27" t="s">
        <v>19</v>
      </c>
      <c r="Q11" s="449"/>
      <c r="R11" s="449"/>
      <c r="S11" s="448"/>
      <c r="T11" s="448"/>
      <c r="U11" s="449"/>
      <c r="V11" s="27" t="s">
        <v>20</v>
      </c>
      <c r="W11" s="27" t="s">
        <v>21</v>
      </c>
      <c r="X11" s="449"/>
      <c r="Y11" s="449"/>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algorithmName="SHA-512" hashValue="77hUInfn9xn0G5QjjipoEI1QQp1JgCvgcHvf3SLppTqSk/9dn8ph9gVVaZpH16ph5x2GbbfMYMq8c4yiLT2tug==" saltValue="U742/VscJlYDO+lS0LoIrg==" spinCount="100000"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1" t="s">
        <v>119</v>
      </c>
      <c r="E9" s="449" t="s">
        <v>118</v>
      </c>
      <c r="F9" s="449" t="s">
        <v>1</v>
      </c>
      <c r="G9" s="449" t="s">
        <v>368</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14</v>
      </c>
      <c r="X9" s="449" t="s">
        <v>441</v>
      </c>
    </row>
    <row r="10" spans="4:30" ht="31.5" customHeight="1">
      <c r="D10" s="466"/>
      <c r="E10" s="449"/>
      <c r="F10" s="449"/>
      <c r="G10" s="449"/>
      <c r="H10" s="449"/>
      <c r="I10" s="449"/>
      <c r="J10" s="449"/>
      <c r="K10" s="449"/>
      <c r="L10" s="449"/>
      <c r="M10" s="449" t="s">
        <v>15</v>
      </c>
      <c r="N10" s="449"/>
      <c r="O10" s="449"/>
      <c r="P10" s="449" t="s">
        <v>16</v>
      </c>
      <c r="Q10" s="449"/>
      <c r="R10" s="466"/>
      <c r="S10" s="466"/>
      <c r="T10" s="449"/>
      <c r="U10" s="449"/>
      <c r="V10" s="449"/>
      <c r="W10" s="449"/>
      <c r="X10" s="449"/>
    </row>
    <row r="11" spans="4:30" ht="45">
      <c r="D11" s="448"/>
      <c r="E11" s="449"/>
      <c r="F11" s="449"/>
      <c r="G11" s="449"/>
      <c r="H11" s="449"/>
      <c r="I11" s="449"/>
      <c r="J11" s="449"/>
      <c r="K11" s="449"/>
      <c r="L11" s="449"/>
      <c r="M11" s="27" t="s">
        <v>17</v>
      </c>
      <c r="N11" s="27" t="s">
        <v>18</v>
      </c>
      <c r="O11" s="27" t="s">
        <v>19</v>
      </c>
      <c r="P11" s="449"/>
      <c r="Q11" s="449"/>
      <c r="R11" s="448"/>
      <c r="S11" s="448"/>
      <c r="T11" s="449"/>
      <c r="U11" s="27" t="s">
        <v>20</v>
      </c>
      <c r="V11" s="27" t="s">
        <v>21</v>
      </c>
      <c r="W11" s="449"/>
      <c r="X11" s="449"/>
    </row>
    <row r="12" spans="4:30" ht="17.25" customHeight="1">
      <c r="D12" s="72" t="s">
        <v>334</v>
      </c>
      <c r="E12" s="60" t="s">
        <v>859</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algorithmName="SHA-512" hashValue="kIvC4wlZLd/Vxdikvf7STg2Eep5W9hOD6WZheJtvPMLw5CctKK6kya/FGW051GCTPQ8OCFn2imeDmon9TBkASA==" saltValue="auXhRGSFiSXrqy8mz/54cA==" spinCount="100000" sheet="1" objects="1" scenarios="1"/>
  <mergeCells count="19">
    <mergeCell ref="H9:H11"/>
    <mergeCell ref="D9:D11"/>
    <mergeCell ref="I9:I11"/>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4" t="s">
        <v>375</v>
      </c>
      <c r="F9" s="455"/>
      <c r="G9" s="455"/>
      <c r="H9" s="455"/>
      <c r="I9" s="456"/>
      <c r="J9" s="17"/>
    </row>
    <row r="10" spans="5:10">
      <c r="E10" s="531" t="s">
        <v>119</v>
      </c>
      <c r="F10" s="531" t="s">
        <v>126</v>
      </c>
      <c r="G10" s="531" t="s">
        <v>127</v>
      </c>
      <c r="H10" s="531" t="s">
        <v>325</v>
      </c>
      <c r="I10" s="531" t="s">
        <v>326</v>
      </c>
      <c r="J10" s="17"/>
    </row>
    <row r="11" spans="5:10">
      <c r="E11" s="553"/>
      <c r="F11" s="466"/>
      <c r="G11" s="466"/>
      <c r="H11" s="466"/>
      <c r="I11" s="466"/>
      <c r="J11" s="17"/>
    </row>
    <row r="12" spans="5:10">
      <c r="E12" s="554"/>
      <c r="F12" s="448"/>
      <c r="G12" s="448"/>
      <c r="H12" s="448"/>
      <c r="I12" s="448"/>
      <c r="J12" s="17"/>
    </row>
    <row r="13" spans="5:10" ht="28.5" hidden="1" customHeight="1">
      <c r="E13" s="53"/>
      <c r="F13" s="13"/>
      <c r="G13" s="62"/>
      <c r="H13" s="125"/>
      <c r="I13" s="70"/>
      <c r="J13" s="17"/>
    </row>
    <row r="14" spans="5:10" ht="25.5" customHeight="1">
      <c r="E14" s="34"/>
      <c r="F14" s="35"/>
      <c r="G14" s="35"/>
      <c r="H14" s="35"/>
      <c r="I14" s="208" t="s">
        <v>390</v>
      </c>
      <c r="J14" s="17"/>
    </row>
  </sheetData>
  <sheetProtection algorithmName="SHA-512" hashValue="e3bPbSvtiSnzDFJBfRJQEJ4MI0pQb2iySiQcvwMXu9xVR5Hy7j2sjG3Ik3jasIcD6o/ing/wAnicwiH8j8Y9iw==" saltValue="63ub6fRv/dveCXknjK4qx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7"/>
    </row>
    <row r="2" spans="2:2">
      <c r="B2" s="297"/>
    </row>
    <row r="3" spans="2:2">
      <c r="B3" s="297"/>
    </row>
    <row r="4" spans="2:2">
      <c r="B4" s="297"/>
    </row>
    <row r="5" spans="2:2">
      <c r="B5" s="297"/>
    </row>
    <row r="6" spans="2:2">
      <c r="B6" s="297"/>
    </row>
    <row r="7" spans="2:2">
      <c r="B7" s="297"/>
    </row>
    <row r="8" spans="2:2">
      <c r="B8" s="297"/>
    </row>
    <row r="9" spans="2:2">
      <c r="B9" s="297"/>
    </row>
    <row r="10" spans="2:2">
      <c r="B10" s="297"/>
    </row>
    <row r="11" spans="2:2">
      <c r="B11" s="297"/>
    </row>
    <row r="12" spans="2:2">
      <c r="B12" s="297"/>
    </row>
    <row r="13" spans="2:2">
      <c r="B13" s="297"/>
    </row>
    <row r="14" spans="2:2">
      <c r="B14" s="297"/>
    </row>
    <row r="15" spans="2:2">
      <c r="B15" s="297"/>
    </row>
    <row r="16" spans="2:2">
      <c r="B16" s="297"/>
    </row>
    <row r="17" spans="2:2">
      <c r="B17" s="297"/>
    </row>
    <row r="18" spans="2:2">
      <c r="B18" s="297"/>
    </row>
    <row r="19" spans="2:2">
      <c r="B19" s="297"/>
    </row>
    <row r="20" spans="2:2">
      <c r="B20" s="297"/>
    </row>
    <row r="21" spans="2:2">
      <c r="B21" s="297"/>
    </row>
    <row r="22" spans="2:2">
      <c r="B22" s="297"/>
    </row>
    <row r="23" spans="2:2">
      <c r="B23" s="297"/>
    </row>
    <row r="24" spans="2:2">
      <c r="B24" s="297"/>
    </row>
    <row r="25" spans="2:2">
      <c r="B25" s="297"/>
    </row>
    <row r="26" spans="2:2">
      <c r="B26" s="297"/>
    </row>
    <row r="27" spans="2:2">
      <c r="B27" s="297"/>
    </row>
    <row r="28" spans="2:2">
      <c r="B28" s="297"/>
    </row>
    <row r="29" spans="2:2">
      <c r="B29" s="297"/>
    </row>
    <row r="30" spans="2:2">
      <c r="B30" s="297"/>
    </row>
    <row r="31" spans="2:2">
      <c r="B31" s="297"/>
    </row>
    <row r="32" spans="2:2">
      <c r="B32" s="297"/>
    </row>
    <row r="33" spans="2:2">
      <c r="B33" s="297"/>
    </row>
    <row r="34" spans="2:2">
      <c r="B34" s="297"/>
    </row>
    <row r="35" spans="2:2">
      <c r="B35" s="297"/>
    </row>
    <row r="36" spans="2:2">
      <c r="B36" s="297"/>
    </row>
    <row r="37" spans="2:2">
      <c r="B37" s="297"/>
    </row>
    <row r="38" spans="2:2">
      <c r="B38" s="297"/>
    </row>
    <row r="39" spans="2:2">
      <c r="B39" s="297"/>
    </row>
    <row r="40" spans="2:2">
      <c r="B40" s="297"/>
    </row>
    <row r="41" spans="2:2">
      <c r="B41" s="297"/>
    </row>
    <row r="42" spans="2:2">
      <c r="B42" s="297"/>
    </row>
    <row r="43" spans="2:2">
      <c r="B43" s="297"/>
    </row>
    <row r="44" spans="2:2">
      <c r="B44" s="297"/>
    </row>
    <row r="45" spans="2:2">
      <c r="B45" s="297"/>
    </row>
    <row r="46" spans="2:2">
      <c r="B46" s="297"/>
    </row>
    <row r="47" spans="2:2">
      <c r="B47" s="297"/>
    </row>
    <row r="48" spans="2:2">
      <c r="B48" s="297"/>
    </row>
    <row r="49" spans="2:2">
      <c r="B49" s="297"/>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7" t="s">
        <v>370</v>
      </c>
      <c r="E9" s="558"/>
      <c r="F9" s="558"/>
      <c r="G9" s="558"/>
      <c r="H9" s="559"/>
    </row>
    <row r="10" spans="4:9">
      <c r="D10" s="531" t="s">
        <v>119</v>
      </c>
      <c r="E10" s="531" t="s">
        <v>546</v>
      </c>
      <c r="F10" s="531" t="s">
        <v>128</v>
      </c>
      <c r="G10" s="531" t="s">
        <v>129</v>
      </c>
      <c r="H10" s="531" t="s">
        <v>130</v>
      </c>
    </row>
    <row r="11" spans="4:9">
      <c r="D11" s="555"/>
      <c r="E11" s="555"/>
      <c r="F11" s="466"/>
      <c r="G11" s="466"/>
      <c r="H11" s="466"/>
    </row>
    <row r="12" spans="4:9">
      <c r="D12" s="556"/>
      <c r="E12" s="556"/>
      <c r="F12" s="448"/>
      <c r="G12" s="448"/>
      <c r="H12" s="448"/>
    </row>
    <row r="13" spans="4:9" hidden="1">
      <c r="D13" s="270"/>
      <c r="E13" s="62"/>
      <c r="F13" s="62"/>
      <c r="G13" s="81"/>
      <c r="H13" s="82"/>
    </row>
    <row r="14" spans="4:9" ht="24.75" customHeight="1">
      <c r="D14" s="2"/>
      <c r="E14" s="3"/>
      <c r="F14" s="35"/>
      <c r="G14" s="35"/>
      <c r="H14" s="208" t="s">
        <v>391</v>
      </c>
    </row>
  </sheetData>
  <sheetProtection algorithmName="SHA-512" hashValue="ULF2R2seYU7qIdqQsi5DSq618ndpUIojl3wgOVJXfNqNTkuqKZVcMA3KhF/bCnufOyrq4nLObiXbcSlq4srR6Q==" saltValue="084Bcdk3g5D6c20FP/QFGA=="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4" t="s">
        <v>371</v>
      </c>
      <c r="F9" s="455"/>
      <c r="G9" s="455"/>
      <c r="H9" s="455"/>
      <c r="I9" s="83"/>
    </row>
    <row r="10" spans="5:9">
      <c r="E10" s="531" t="s">
        <v>119</v>
      </c>
      <c r="F10" s="531" t="s">
        <v>126</v>
      </c>
      <c r="G10" s="531" t="s">
        <v>127</v>
      </c>
      <c r="H10" s="531" t="s">
        <v>131</v>
      </c>
      <c r="I10" s="560" t="s">
        <v>327</v>
      </c>
    </row>
    <row r="11" spans="5:9">
      <c r="E11" s="555"/>
      <c r="F11" s="466"/>
      <c r="G11" s="466"/>
      <c r="H11" s="466"/>
      <c r="I11" s="561"/>
    </row>
    <row r="12" spans="5:9">
      <c r="E12" s="556"/>
      <c r="F12" s="448"/>
      <c r="G12" s="448"/>
      <c r="H12" s="448"/>
      <c r="I12" s="562"/>
    </row>
    <row r="13" spans="5:9" hidden="1">
      <c r="E13" s="53"/>
      <c r="F13" s="13"/>
      <c r="G13" s="81"/>
      <c r="H13" s="81"/>
      <c r="I13" s="84"/>
    </row>
    <row r="14" spans="5:9" ht="24.75" customHeight="1">
      <c r="E14" s="2"/>
      <c r="F14" s="35"/>
      <c r="G14" s="35"/>
      <c r="H14" s="35"/>
      <c r="I14" s="208" t="s">
        <v>392</v>
      </c>
    </row>
  </sheetData>
  <sheetProtection algorithmName="SHA-512" hashValue="u9V2rtvEEg+aBDSYx/efJ/X5A2CNfWIa+ysH3GVBIL7Ja+np8cTMQ2mhOuppro14dk4d8JUUTsD09PIknqWGPg==" saltValue="x8zS/3Jf8PmYk0SK4JOOE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9"/>
  <sheetViews>
    <sheetView showGridLines="0" topLeftCell="D7" zoomScale="85" zoomScaleNormal="85" workbookViewId="0">
      <selection activeCell="AA19" sqref="AA19"/>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3</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1" t="s">
        <v>119</v>
      </c>
      <c r="F9" s="531" t="s">
        <v>118</v>
      </c>
      <c r="G9" s="531" t="s">
        <v>1</v>
      </c>
      <c r="H9" s="531" t="s">
        <v>3</v>
      </c>
      <c r="I9" s="531" t="s">
        <v>4</v>
      </c>
      <c r="J9" s="531" t="s">
        <v>5</v>
      </c>
      <c r="K9" s="531" t="s">
        <v>6</v>
      </c>
      <c r="L9" s="531" t="s">
        <v>7</v>
      </c>
      <c r="M9" s="452" t="s">
        <v>8</v>
      </c>
      <c r="N9" s="532"/>
      <c r="O9" s="532"/>
      <c r="P9" s="453"/>
      <c r="Q9" s="531" t="s">
        <v>9</v>
      </c>
      <c r="R9" s="531" t="s">
        <v>447</v>
      </c>
      <c r="S9" s="531" t="s">
        <v>116</v>
      </c>
      <c r="T9" s="531" t="s">
        <v>125</v>
      </c>
      <c r="U9" s="519" t="s">
        <v>12</v>
      </c>
      <c r="V9" s="520"/>
      <c r="W9" s="519" t="s">
        <v>13</v>
      </c>
      <c r="X9" s="520"/>
      <c r="Y9" s="531" t="s">
        <v>14</v>
      </c>
      <c r="Z9" s="449" t="s">
        <v>441</v>
      </c>
      <c r="AA9" s="531" t="s">
        <v>459</v>
      </c>
    </row>
    <row r="10" spans="5:45" ht="31.5" customHeight="1">
      <c r="E10" s="466"/>
      <c r="F10" s="525"/>
      <c r="G10" s="466"/>
      <c r="H10" s="466"/>
      <c r="I10" s="466"/>
      <c r="J10" s="466"/>
      <c r="K10" s="466"/>
      <c r="L10" s="466"/>
      <c r="M10" s="452" t="s">
        <v>117</v>
      </c>
      <c r="N10" s="461"/>
      <c r="O10" s="462"/>
      <c r="P10" s="531" t="s">
        <v>16</v>
      </c>
      <c r="Q10" s="466"/>
      <c r="R10" s="466"/>
      <c r="S10" s="466"/>
      <c r="T10" s="466"/>
      <c r="U10" s="450"/>
      <c r="V10" s="451"/>
      <c r="W10" s="450"/>
      <c r="X10" s="451"/>
      <c r="Y10" s="466"/>
      <c r="Z10" s="449"/>
      <c r="AA10" s="466"/>
    </row>
    <row r="11" spans="5:45" ht="78.75" customHeight="1">
      <c r="E11" s="448"/>
      <c r="F11" s="526"/>
      <c r="G11" s="448"/>
      <c r="H11" s="448"/>
      <c r="I11" s="448"/>
      <c r="J11" s="448"/>
      <c r="K11" s="448"/>
      <c r="L11" s="448"/>
      <c r="M11" s="27" t="s">
        <v>123</v>
      </c>
      <c r="N11" s="27" t="s">
        <v>18</v>
      </c>
      <c r="O11" s="27" t="s">
        <v>19</v>
      </c>
      <c r="P11" s="448"/>
      <c r="Q11" s="448"/>
      <c r="R11" s="448"/>
      <c r="S11" s="448"/>
      <c r="T11" s="448"/>
      <c r="U11" s="27" t="s">
        <v>20</v>
      </c>
      <c r="V11" s="27" t="s">
        <v>21</v>
      </c>
      <c r="W11" s="27" t="s">
        <v>20</v>
      </c>
      <c r="X11" s="27" t="s">
        <v>21</v>
      </c>
      <c r="Y11" s="448"/>
      <c r="Z11" s="449"/>
      <c r="AA11" s="448"/>
    </row>
    <row r="12" spans="5:45" ht="16.5" customHeight="1">
      <c r="E12" s="8" t="s">
        <v>71</v>
      </c>
      <c r="F12" s="299"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f>IF(COUNT(H18:$Y$15003)=0,"",SUM(AC1:AC65535))</f>
        <v>0</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24.75" customHeight="1">
      <c r="E15" s="53">
        <v>1</v>
      </c>
      <c r="F15" s="379" t="s">
        <v>870</v>
      </c>
      <c r="G15" s="380" t="s">
        <v>871</v>
      </c>
      <c r="H15" s="38">
        <v>0</v>
      </c>
      <c r="I15" s="38"/>
      <c r="J15" s="38"/>
      <c r="K15" s="378">
        <f>+IFERROR(IF(COUNT(H15:J15),ROUND(SUM(H15:J15),0),""),"")</f>
        <v>0</v>
      </c>
      <c r="L15" s="42">
        <f>+IFERROR(IF(COUNT(K15),ROUND(K15/'Shareholding Pattern'!$L$78*100,2),""),0)</f>
        <v>0</v>
      </c>
      <c r="M15" s="170">
        <f>IF(H15="","",H15)</f>
        <v>0</v>
      </c>
      <c r="N15" s="170"/>
      <c r="O15" s="229">
        <f>+IFERROR(IF(COUNT(M15:N15),ROUND(SUM(M15,N15),2),""),"")</f>
        <v>0</v>
      </c>
      <c r="P15" s="42">
        <f>+IFERROR(IF(COUNT(O15),ROUND(O15/('Shareholding Pattern'!$P$79)*100,2),""),0)</f>
        <v>0</v>
      </c>
      <c r="Q15" s="38"/>
      <c r="R15" s="38"/>
      <c r="S15" s="378" t="str">
        <f>+IFERROR(IF(COUNT(Q15:R15),ROUND(SUM(Q15:R15),0),""),"")</f>
        <v/>
      </c>
      <c r="T15" s="14">
        <f>+IFERROR(IF(COUNT(K15,S15),ROUND(SUM(S15,K15)/SUM('Shareholding Pattern'!$L$78,'Shareholding Pattern'!$T$78)*100,2),""),0)</f>
        <v>0</v>
      </c>
      <c r="U15" s="38"/>
      <c r="V15" s="14" t="str">
        <f>+IFERROR(IF(COUNT(U15),ROUND(SUM(U15)/SUM(K15)*100,2),""),0)</f>
        <v/>
      </c>
      <c r="W15" s="38"/>
      <c r="X15" s="14" t="str">
        <f>+IFERROR(IF(COUNT(W15),ROUND(SUM(W15)/SUM(K15)*100,2),""),0)</f>
        <v/>
      </c>
      <c r="Y15" s="38">
        <v>0</v>
      </c>
      <c r="Z15" s="228"/>
      <c r="AA15" s="262" t="s">
        <v>461</v>
      </c>
      <c r="AB15" s="10"/>
      <c r="AC15" s="10">
        <f>IF(SUM(H15:Y15)&gt;0,1,0)</f>
        <v>0</v>
      </c>
    </row>
    <row r="16" spans="5:45" ht="24.75" customHeight="1">
      <c r="E16" s="53">
        <v>2</v>
      </c>
      <c r="F16" s="379" t="s">
        <v>872</v>
      </c>
      <c r="G16" s="380" t="s">
        <v>873</v>
      </c>
      <c r="H16" s="38">
        <v>0</v>
      </c>
      <c r="I16" s="38"/>
      <c r="J16" s="38"/>
      <c r="K16" s="378">
        <f>+IFERROR(IF(COUNT(H16:J16),ROUND(SUM(H16:J16),0),""),"")</f>
        <v>0</v>
      </c>
      <c r="L16" s="42">
        <f>+IFERROR(IF(COUNT(K16),ROUND(K16/'Shareholding Pattern'!$L$78*100,2),""),0)</f>
        <v>0</v>
      </c>
      <c r="M16" s="170">
        <f>IF(H16="","",H16)</f>
        <v>0</v>
      </c>
      <c r="N16" s="170"/>
      <c r="O16" s="229">
        <f>+IFERROR(IF(COUNT(M16:N16),ROUND(SUM(M16,N16),2),""),"")</f>
        <v>0</v>
      </c>
      <c r="P16" s="42">
        <f>+IFERROR(IF(COUNT(O16),ROUND(O16/('Shareholding Pattern'!$P$79)*100,2),""),0)</f>
        <v>0</v>
      </c>
      <c r="Q16" s="38"/>
      <c r="R16" s="38"/>
      <c r="S16" s="378" t="str">
        <f>+IFERROR(IF(COUNT(Q16:R16),ROUND(SUM(Q16:R16),0),""),"")</f>
        <v/>
      </c>
      <c r="T16" s="14">
        <f>+IFERROR(IF(COUNT(K16,S16),ROUND(SUM(S16,K16)/SUM('Shareholding Pattern'!$L$78,'Shareholding Pattern'!$T$78)*100,2),""),0)</f>
        <v>0</v>
      </c>
      <c r="U16" s="38"/>
      <c r="V16" s="14" t="str">
        <f>+IFERROR(IF(COUNT(U16),ROUND(SUM(U16)/SUM(K16)*100,2),""),0)</f>
        <v/>
      </c>
      <c r="W16" s="38"/>
      <c r="X16" s="14" t="str">
        <f>+IFERROR(IF(COUNT(W16),ROUND(SUM(W16)/SUM(K16)*100,2),""),0)</f>
        <v/>
      </c>
      <c r="Y16" s="38">
        <v>0</v>
      </c>
      <c r="Z16" s="228"/>
      <c r="AA16" s="262" t="s">
        <v>461</v>
      </c>
      <c r="AB16" s="10"/>
      <c r="AC16" s="10">
        <f>IF(SUM(H16:Y16)&gt;0,1,0)</f>
        <v>0</v>
      </c>
    </row>
    <row r="17" spans="5:29" ht="24.75" customHeight="1">
      <c r="E17" s="53">
        <v>3</v>
      </c>
      <c r="F17" s="379" t="s">
        <v>874</v>
      </c>
      <c r="G17" s="380" t="s">
        <v>875</v>
      </c>
      <c r="H17" s="38">
        <v>0</v>
      </c>
      <c r="I17" s="38"/>
      <c r="J17" s="38"/>
      <c r="K17" s="378">
        <f>+IFERROR(IF(COUNT(H17:J17),ROUND(SUM(H17:J17),0),""),"")</f>
        <v>0</v>
      </c>
      <c r="L17" s="42">
        <f>+IFERROR(IF(COUNT(K17),ROUND(K17/'Shareholding Pattern'!$L$78*100,2),""),0)</f>
        <v>0</v>
      </c>
      <c r="M17" s="170">
        <f>IF(H17="","",H17)</f>
        <v>0</v>
      </c>
      <c r="N17" s="170"/>
      <c r="O17" s="229">
        <f>+IFERROR(IF(COUNT(M17:N17),ROUND(SUM(M17,N17),2),""),"")</f>
        <v>0</v>
      </c>
      <c r="P17" s="42">
        <f>+IFERROR(IF(COUNT(O17),ROUND(O17/('Shareholding Pattern'!$P$79)*100,2),""),0)</f>
        <v>0</v>
      </c>
      <c r="Q17" s="38"/>
      <c r="R17" s="38"/>
      <c r="S17" s="378" t="str">
        <f>+IFERROR(IF(COUNT(Q17:R17),ROUND(SUM(Q17:R17),0),""),"")</f>
        <v/>
      </c>
      <c r="T17" s="14">
        <f>+IFERROR(IF(COUNT(K17,S17),ROUND(SUM(S17,K17)/SUM('Shareholding Pattern'!$L$78,'Shareholding Pattern'!$T$78)*100,2),""),0)</f>
        <v>0</v>
      </c>
      <c r="U17" s="38"/>
      <c r="V17" s="14" t="str">
        <f>+IFERROR(IF(COUNT(U17),ROUND(SUM(U17)/SUM(K17)*100,2),""),0)</f>
        <v/>
      </c>
      <c r="W17" s="38"/>
      <c r="X17" s="14" t="str">
        <f>+IFERROR(IF(COUNT(W17),ROUND(SUM(W17)/SUM(K17)*100,2),""),0)</f>
        <v/>
      </c>
      <c r="Y17" s="38">
        <v>0</v>
      </c>
      <c r="Z17" s="228"/>
      <c r="AA17" s="262" t="s">
        <v>461</v>
      </c>
      <c r="AB17" s="10"/>
      <c r="AC17" s="10">
        <f>IF(SUM(H17:Y17)&gt;0,1,0)</f>
        <v>0</v>
      </c>
    </row>
    <row r="18" spans="5:29" ht="16.5" hidden="1" customHeight="1">
      <c r="E18" s="2"/>
      <c r="F18" s="167"/>
      <c r="G18" s="167"/>
      <c r="H18" s="167"/>
      <c r="I18" s="167"/>
      <c r="J18" s="167"/>
      <c r="K18" s="167"/>
      <c r="L18" s="167"/>
      <c r="M18" s="167"/>
      <c r="N18" s="167"/>
      <c r="O18" s="167"/>
      <c r="P18" s="167"/>
      <c r="Q18" s="167"/>
      <c r="R18" s="167"/>
      <c r="S18" s="167"/>
      <c r="T18" s="167"/>
      <c r="U18" s="167"/>
      <c r="V18" s="167"/>
      <c r="W18" s="167"/>
      <c r="X18" s="167"/>
      <c r="Y18" s="168"/>
    </row>
    <row r="19" spans="5:29" ht="20.100000000000001" customHeight="1">
      <c r="E19" s="105"/>
      <c r="F19" s="51" t="s">
        <v>392</v>
      </c>
      <c r="G19" s="51" t="s">
        <v>19</v>
      </c>
      <c r="H19" s="44">
        <f>+IFERROR(IF(COUNT(H14:H18),ROUND(SUM(H14:H18),0),""),"")</f>
        <v>0</v>
      </c>
      <c r="I19" s="44" t="str">
        <f>+IFERROR(IF(COUNT(I14:I18),ROUND(SUM(I14:I18),0),""),"")</f>
        <v/>
      </c>
      <c r="J19" s="44" t="str">
        <f>+IFERROR(IF(COUNT(J14:J18),ROUND(SUM(J14:J18),0),""),"")</f>
        <v/>
      </c>
      <c r="K19" s="44">
        <f>+IFERROR(IF(COUNT(K14:K18),ROUND(SUM(K14:K18),0),""),"")</f>
        <v>0</v>
      </c>
      <c r="L19" s="14">
        <f>+IFERROR(IF(COUNT(K19),ROUND(K19/'Shareholding Pattern'!$L$78*100,2),""),0)</f>
        <v>0</v>
      </c>
      <c r="M19" s="29">
        <f>+IFERROR(IF(COUNT(M14:M18),ROUND(SUM(M14:M18),0),""),"")</f>
        <v>0</v>
      </c>
      <c r="N19" s="29" t="str">
        <f>+IFERROR(IF(COUNT(N14:N18),ROUND(SUM(N14:N18),0),""),"")</f>
        <v/>
      </c>
      <c r="O19" s="29">
        <f>+IFERROR(IF(COUNT(O14:O18),ROUND(SUM(O14:O18),0),""),"")</f>
        <v>0</v>
      </c>
      <c r="P19" s="14">
        <f>+IFERROR(IF(COUNT(O19),ROUND(O19/('Shareholding Pattern'!$P$79)*100,2),""),0)</f>
        <v>0</v>
      </c>
      <c r="Q19" s="44" t="str">
        <f>+IFERROR(IF(COUNT(Q14:Q18),ROUND(SUM(Q14:Q18),0),""),"")</f>
        <v/>
      </c>
      <c r="R19" s="44" t="str">
        <f>+IFERROR(IF(COUNT(R14:R18),ROUND(SUM(R14:R18),0),""),"")</f>
        <v/>
      </c>
      <c r="S19" s="44" t="str">
        <f>+IFERROR(IF(COUNT(S14:S18),ROUND(SUM(S14:S18),0),""),"")</f>
        <v/>
      </c>
      <c r="T19" s="14">
        <f>+IFERROR(IF(COUNT(K19,S19),ROUND(SUM(S19,K19)/SUM('Shareholding Pattern'!$L$78,'Shareholding Pattern'!$T$78)*100,2),""),0)</f>
        <v>0</v>
      </c>
      <c r="U19" s="44" t="str">
        <f>+IFERROR(IF(COUNT(U14:U18),ROUND(SUM(U14:U18),0),""),"")</f>
        <v/>
      </c>
      <c r="V19" s="14" t="str">
        <f>+IFERROR(IF(COUNT(U19),ROUND(SUM(U19)/SUM(K19)*100,2),""),0)</f>
        <v/>
      </c>
      <c r="W19" s="44" t="str">
        <f>+IFERROR(IF(COUNT(W14:W18),ROUND(SUM(W14:W18),0),""),"")</f>
        <v/>
      </c>
      <c r="X19" s="14" t="str">
        <f>+IFERROR(IF(COUNT(W19),ROUND(SUM(W19)/SUM(K19)*100,2),""),0)</f>
        <v/>
      </c>
      <c r="Y19" s="44">
        <f>+IFERROR(IF(COUNT(Y14:Y18),ROUND(SUM(Y14:Y18),0),""),"")</f>
        <v>0</v>
      </c>
    </row>
  </sheetData>
  <sheetProtection algorithmName="SHA-512" hashValue="SqSMY/pzy7i18FQ01voSziN6bbZADH27zrpV9h88uuFXczyHkg4/KKvI0YaSn+L4UgxjI8oyobBDSEKPcnaenA==" saltValue="QXNe+kQyqcushHiTM9UtTg==" spinCount="100000"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Y15:Y17" xr:uid="{00000000-0002-0000-0500-000000000000}">
      <formula1>K13</formula1>
    </dataValidation>
    <dataValidation type="whole" operator="lessThanOrEqual" allowBlank="1" showInputMessage="1" showErrorMessage="1" sqref="U13 U15:U17" xr:uid="{00000000-0002-0000-0500-000001000000}">
      <formula1>H13</formula1>
    </dataValidation>
    <dataValidation type="whole" operator="lessThanOrEqual" allowBlank="1" showInputMessage="1" showErrorMessage="1" sqref="W13 W15:W17" xr:uid="{00000000-0002-0000-0500-000002000000}">
      <formula1>H13</formula1>
    </dataValidation>
    <dataValidation type="whole" operator="greaterThanOrEqual" allowBlank="1" showInputMessage="1" showErrorMessage="1" sqref="Q13:R13 H13:J13 M13:N13 Q15:R17 H15:J17 M15:N17" xr:uid="{00000000-0002-0000-0500-000003000000}">
      <formula1>0</formula1>
    </dataValidation>
    <dataValidation type="textLength" operator="equal" allowBlank="1" showInputMessage="1" showErrorMessage="1" prompt="[A-Z][A-Z][A-Z][A-Z][A-Z][0-9][0-9][0-9][0-9][A-Z]_x000a__x000a_In absence of PAN write : ZZZZZ9999Z" sqref="G13 G15:G17" xr:uid="{00000000-0002-0000-0500-000004000000}">
      <formula1>10</formula1>
    </dataValidation>
    <dataValidation type="list" allowBlank="1" showInputMessage="1" showErrorMessage="1" sqref="AA13 AA15:AA17" xr:uid="{00000000-0002-0000-0500-000005000000}">
      <formula1>$AR$2:$AS$2</formula1>
    </dataValidation>
  </dataValidations>
  <hyperlinks>
    <hyperlink ref="G19" location="'Shareholding Pattern'!F14" display="Total" xr:uid="{00000000-0004-0000-0500-000000000000}"/>
    <hyperlink ref="F19" location="'Shareholding Pattern'!F14" display="Total" xr:uid="{00000000-0004-0000-05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mc:AlternateContent xmlns:mc="http://schemas.openxmlformats.org/markup-compatibility/2006">
          <mc:Choice Requires="x14">
            <control shapeId="6146" r:id="rId5" name="Button 2">
              <controlPr defaultSize="0" print="0" autoFill="0" autoPict="0" macro="[0]!opentextblock">
                <anchor moveWithCells="1" sizeWithCells="1">
                  <from>
                    <xdr:col>25</xdr:col>
                    <xdr:colOff>57150</xdr:colOff>
                    <xdr:row>15</xdr:row>
                    <xdr:rowOff>57150</xdr:rowOff>
                  </from>
                  <to>
                    <xdr:col>25</xdr:col>
                    <xdr:colOff>1352550</xdr:colOff>
                    <xdr:row>15</xdr:row>
                    <xdr:rowOff>266700</xdr:rowOff>
                  </to>
                </anchor>
              </controlPr>
            </control>
          </mc:Choice>
        </mc:AlternateContent>
        <mc:AlternateContent xmlns:mc="http://schemas.openxmlformats.org/markup-compatibility/2006">
          <mc:Choice Requires="x14">
            <control shapeId="6147" r:id="rId6" name="Button 3">
              <controlPr defaultSize="0" print="0" autoFill="0" autoPict="0" macro="[0]!opentextblock">
                <anchor moveWithCells="1" sizeWithCells="1">
                  <from>
                    <xdr:col>25</xdr:col>
                    <xdr:colOff>57150</xdr:colOff>
                    <xdr:row>16</xdr:row>
                    <xdr:rowOff>57150</xdr:rowOff>
                  </from>
                  <to>
                    <xdr:col>25</xdr:col>
                    <xdr:colOff>1352550</xdr:colOff>
                    <xdr:row>16</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D7" workbookViewId="0">
      <selection activeCell="V15" sqref="V15:V18"/>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599</v>
      </c>
    </row>
    <row r="2" spans="5:27" ht="20.25" hidden="1" customHeight="1">
      <c r="F2" t="s">
        <v>616</v>
      </c>
      <c r="G2" t="s">
        <v>617</v>
      </c>
      <c r="H2" t="s">
        <v>618</v>
      </c>
      <c r="J2" t="s">
        <v>619</v>
      </c>
      <c r="K2" t="s">
        <v>620</v>
      </c>
      <c r="L2" t="s">
        <v>621</v>
      </c>
      <c r="M2" t="s">
        <v>622</v>
      </c>
      <c r="N2" t="s">
        <v>623</v>
      </c>
      <c r="O2" t="s">
        <v>624</v>
      </c>
      <c r="P2" t="s">
        <v>625</v>
      </c>
      <c r="Q2" t="s">
        <v>596</v>
      </c>
      <c r="R2" t="s">
        <v>630</v>
      </c>
      <c r="S2" t="s">
        <v>628</v>
      </c>
      <c r="T2" t="s">
        <v>598</v>
      </c>
      <c r="U2" t="s">
        <v>629</v>
      </c>
      <c r="V2" t="s">
        <v>626</v>
      </c>
    </row>
    <row r="3" spans="5:27" ht="15" hidden="1" customHeight="1">
      <c r="AA3" s="303" t="s">
        <v>601</v>
      </c>
    </row>
    <row r="4" spans="5:27" ht="15.75" hidden="1" customHeight="1">
      <c r="AA4" s="303" t="s">
        <v>602</v>
      </c>
    </row>
    <row r="5" spans="5:27" ht="13.5" hidden="1" customHeight="1">
      <c r="AA5" s="303" t="s">
        <v>603</v>
      </c>
    </row>
    <row r="6" spans="5:27" ht="17.25" hidden="1" customHeight="1">
      <c r="AA6" s="303" t="s">
        <v>604</v>
      </c>
    </row>
    <row r="7" spans="5:27">
      <c r="F7" s="533"/>
      <c r="G7" s="533"/>
      <c r="H7" s="533"/>
      <c r="I7" s="63"/>
      <c r="AA7" s="303" t="s">
        <v>605</v>
      </c>
    </row>
    <row r="8" spans="5:27">
      <c r="F8" s="534"/>
      <c r="G8" s="534"/>
      <c r="H8" s="534"/>
      <c r="I8" s="63"/>
      <c r="AA8" s="303" t="s">
        <v>606</v>
      </c>
    </row>
    <row r="9" spans="5:27" ht="60" customHeight="1">
      <c r="E9" s="531" t="s">
        <v>114</v>
      </c>
      <c r="F9" s="452" t="s">
        <v>588</v>
      </c>
      <c r="G9" s="532"/>
      <c r="H9" s="532"/>
      <c r="I9" s="532"/>
      <c r="J9" s="532"/>
      <c r="K9" s="453"/>
      <c r="L9" s="452" t="s">
        <v>593</v>
      </c>
      <c r="M9" s="532"/>
      <c r="N9" s="532"/>
      <c r="O9" s="532"/>
      <c r="P9" s="453"/>
      <c r="Q9" s="540" t="s">
        <v>594</v>
      </c>
      <c r="R9" s="540"/>
      <c r="S9" s="540"/>
      <c r="T9" s="540"/>
      <c r="U9" s="540"/>
      <c r="V9" s="449" t="s">
        <v>626</v>
      </c>
      <c r="AA9" s="303" t="s">
        <v>607</v>
      </c>
    </row>
    <row r="10" spans="5:27" ht="14.25" customHeight="1">
      <c r="E10" s="466"/>
      <c r="F10" s="449" t="s">
        <v>589</v>
      </c>
      <c r="G10" s="449" t="s">
        <v>590</v>
      </c>
      <c r="H10" s="536" t="s">
        <v>591</v>
      </c>
      <c r="I10" s="27"/>
      <c r="J10" s="449" t="s">
        <v>592</v>
      </c>
      <c r="K10" s="538" t="s">
        <v>612</v>
      </c>
      <c r="L10" s="449" t="s">
        <v>589</v>
      </c>
      <c r="M10" s="449" t="s">
        <v>590</v>
      </c>
      <c r="N10" s="536" t="s">
        <v>591</v>
      </c>
      <c r="O10" s="449" t="s">
        <v>592</v>
      </c>
      <c r="P10" s="538" t="s">
        <v>612</v>
      </c>
      <c r="Q10" s="449" t="s">
        <v>595</v>
      </c>
      <c r="R10" s="449"/>
      <c r="S10" s="449"/>
      <c r="T10" s="449"/>
      <c r="U10" s="449"/>
      <c r="V10" s="449"/>
      <c r="AA10" s="303" t="s">
        <v>608</v>
      </c>
    </row>
    <row r="11" spans="5:27" ht="47.25" customHeight="1">
      <c r="E11" s="448"/>
      <c r="F11" s="449"/>
      <c r="G11" s="449"/>
      <c r="H11" s="536"/>
      <c r="I11" s="27"/>
      <c r="J11" s="449"/>
      <c r="K11" s="539"/>
      <c r="L11" s="449"/>
      <c r="M11" s="449"/>
      <c r="N11" s="536"/>
      <c r="O11" s="449"/>
      <c r="P11" s="539"/>
      <c r="Q11" s="298" t="s">
        <v>596</v>
      </c>
      <c r="R11" s="298" t="s">
        <v>597</v>
      </c>
      <c r="S11" s="307" t="s">
        <v>628</v>
      </c>
      <c r="T11" s="298" t="s">
        <v>598</v>
      </c>
      <c r="U11" s="298" t="s">
        <v>629</v>
      </c>
      <c r="V11" s="449"/>
      <c r="AA11" s="303" t="s">
        <v>609</v>
      </c>
    </row>
    <row r="12" spans="5:27">
      <c r="E12" s="301"/>
      <c r="F12" s="537" t="s">
        <v>610</v>
      </c>
      <c r="G12" s="537"/>
      <c r="H12" s="300"/>
      <c r="I12" s="300"/>
      <c r="J12" s="300"/>
      <c r="K12" s="300"/>
      <c r="L12" s="300"/>
      <c r="M12" s="300"/>
      <c r="N12" s="300"/>
      <c r="O12" s="300"/>
      <c r="P12" s="300"/>
      <c r="Q12" s="300"/>
      <c r="R12" s="300"/>
      <c r="S12" s="300"/>
      <c r="T12" s="300"/>
      <c r="U12" s="300"/>
      <c r="V12" s="302"/>
    </row>
    <row r="13" spans="5:27" ht="21" hidden="1" customHeight="1">
      <c r="E13" s="45"/>
      <c r="F13" s="207"/>
      <c r="G13" s="207"/>
      <c r="H13" s="207"/>
      <c r="I13" s="306"/>
      <c r="J13" s="304"/>
      <c r="K13" s="207"/>
      <c r="L13" s="207"/>
      <c r="M13" s="207"/>
      <c r="N13" s="207"/>
      <c r="O13" s="305"/>
      <c r="P13" s="207"/>
      <c r="Q13" s="82"/>
      <c r="R13" s="82"/>
      <c r="S13" s="82"/>
      <c r="T13" s="62"/>
      <c r="U13" s="62"/>
      <c r="V13" s="308"/>
    </row>
    <row r="14" spans="5:27" ht="24.75" customHeight="1">
      <c r="E14" s="34"/>
      <c r="F14" s="535"/>
      <c r="G14" s="535"/>
      <c r="H14" s="535"/>
      <c r="I14" s="3"/>
      <c r="J14" s="35"/>
      <c r="K14" s="35"/>
      <c r="L14" s="35"/>
      <c r="M14" s="35"/>
      <c r="N14" s="35"/>
      <c r="O14" s="35"/>
      <c r="P14" s="35"/>
      <c r="Q14" s="35"/>
      <c r="R14" s="35"/>
      <c r="S14" s="35"/>
      <c r="T14" s="35"/>
      <c r="U14" s="35"/>
      <c r="V14" s="36"/>
    </row>
    <row r="15" spans="5:27" ht="24.75" customHeight="1">
      <c r="E15" s="45">
        <v>1</v>
      </c>
      <c r="F15" s="379" t="s">
        <v>880</v>
      </c>
      <c r="G15" s="379" t="s">
        <v>881</v>
      </c>
      <c r="H15" s="207"/>
      <c r="I15" s="306"/>
      <c r="J15" s="383" t="s">
        <v>601</v>
      </c>
      <c r="K15" s="384"/>
      <c r="L15" s="379" t="s">
        <v>888</v>
      </c>
      <c r="M15" s="379" t="s">
        <v>869</v>
      </c>
      <c r="N15" s="207"/>
      <c r="O15" s="385" t="s">
        <v>601</v>
      </c>
      <c r="P15" s="384"/>
      <c r="Q15" s="386">
        <v>20</v>
      </c>
      <c r="R15" s="386">
        <v>20</v>
      </c>
      <c r="S15" s="386"/>
      <c r="T15" s="381" t="s">
        <v>93</v>
      </c>
      <c r="U15" s="381" t="s">
        <v>93</v>
      </c>
      <c r="V15" s="387" t="s">
        <v>889</v>
      </c>
    </row>
    <row r="16" spans="5:27" ht="24.75" customHeight="1">
      <c r="E16" s="45">
        <v>2</v>
      </c>
      <c r="F16" s="379" t="s">
        <v>882</v>
      </c>
      <c r="G16" s="379" t="s">
        <v>883</v>
      </c>
      <c r="H16" s="207"/>
      <c r="I16" s="306"/>
      <c r="J16" s="383" t="s">
        <v>601</v>
      </c>
      <c r="K16" s="384"/>
      <c r="L16" s="379" t="s">
        <v>888</v>
      </c>
      <c r="M16" s="379" t="s">
        <v>869</v>
      </c>
      <c r="N16" s="207"/>
      <c r="O16" s="385" t="s">
        <v>601</v>
      </c>
      <c r="P16" s="384"/>
      <c r="Q16" s="386">
        <v>80</v>
      </c>
      <c r="R16" s="386">
        <v>80</v>
      </c>
      <c r="S16" s="386"/>
      <c r="T16" s="381" t="s">
        <v>93</v>
      </c>
      <c r="U16" s="381" t="s">
        <v>93</v>
      </c>
      <c r="V16" s="387" t="s">
        <v>889</v>
      </c>
    </row>
    <row r="17" spans="5:22" ht="24.75" customHeight="1">
      <c r="E17" s="45">
        <v>3</v>
      </c>
      <c r="F17" s="379" t="s">
        <v>884</v>
      </c>
      <c r="G17" s="379" t="s">
        <v>885</v>
      </c>
      <c r="H17" s="207"/>
      <c r="I17" s="306"/>
      <c r="J17" s="383" t="s">
        <v>601</v>
      </c>
      <c r="K17" s="384"/>
      <c r="L17" s="379" t="s">
        <v>888</v>
      </c>
      <c r="M17" s="379" t="s">
        <v>869</v>
      </c>
      <c r="N17" s="207"/>
      <c r="O17" s="385" t="s">
        <v>601</v>
      </c>
      <c r="P17" s="384"/>
      <c r="Q17" s="386"/>
      <c r="R17" s="386"/>
      <c r="S17" s="386"/>
      <c r="T17" s="381" t="s">
        <v>93</v>
      </c>
      <c r="U17" s="381" t="s">
        <v>93</v>
      </c>
      <c r="V17" s="387" t="s">
        <v>889</v>
      </c>
    </row>
    <row r="18" spans="5:22" ht="24.75" customHeight="1">
      <c r="E18" s="45">
        <v>4</v>
      </c>
      <c r="F18" s="379" t="s">
        <v>886</v>
      </c>
      <c r="G18" s="379" t="s">
        <v>887</v>
      </c>
      <c r="H18" s="207"/>
      <c r="I18" s="306"/>
      <c r="J18" s="383" t="s">
        <v>601</v>
      </c>
      <c r="K18" s="384"/>
      <c r="L18" s="379" t="s">
        <v>888</v>
      </c>
      <c r="M18" s="379" t="s">
        <v>869</v>
      </c>
      <c r="N18" s="207"/>
      <c r="O18" s="385" t="s">
        <v>601</v>
      </c>
      <c r="P18" s="384"/>
      <c r="Q18" s="386"/>
      <c r="R18" s="386"/>
      <c r="S18" s="386"/>
      <c r="T18" s="381" t="s">
        <v>93</v>
      </c>
      <c r="U18" s="381" t="s">
        <v>93</v>
      </c>
      <c r="V18" s="387" t="s">
        <v>889</v>
      </c>
    </row>
  </sheetData>
  <sheetProtection algorithmName="SHA-512" hashValue="KODyEKt/vkXvKx/xuJfZ2n7af86xflceAkU0xcypHsxlvt0UBAJAoZ1CVJZN138JUOcx9KoqE+XrtHugkbJq1Q==" saltValue="355jK0KDGDgBFtYREi+z+g=="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124</v>
      </c>
      <c r="T9" s="449" t="s">
        <v>89</v>
      </c>
      <c r="U9" s="449" t="s">
        <v>12</v>
      </c>
      <c r="V9" s="449"/>
      <c r="W9" s="449" t="s">
        <v>13</v>
      </c>
      <c r="X9" s="449"/>
      <c r="Y9" s="449" t="s">
        <v>14</v>
      </c>
      <c r="Z9" s="449" t="s">
        <v>441</v>
      </c>
      <c r="AA9" s="531" t="s">
        <v>459</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row>
    <row r="12" spans="5:45" s="244" customFormat="1" ht="19.5" customHeight="1">
      <c r="E12" s="8" t="s">
        <v>72</v>
      </c>
      <c r="F12" s="541" t="s">
        <v>29</v>
      </c>
      <c r="G12" s="542"/>
      <c r="H12" s="245"/>
      <c r="I12" s="245"/>
      <c r="J12" s="245"/>
      <c r="K12" s="245"/>
      <c r="L12" s="245"/>
      <c r="M12" s="245"/>
      <c r="N12" s="245"/>
      <c r="O12" s="245"/>
      <c r="P12" s="245"/>
      <c r="Q12" s="245"/>
      <c r="R12" s="245"/>
      <c r="S12" s="245"/>
      <c r="T12" s="245"/>
      <c r="U12" s="245"/>
      <c r="V12" s="245"/>
      <c r="W12" s="245"/>
      <c r="X12" s="245"/>
      <c r="Y12" s="245"/>
      <c r="Z12" s="245"/>
      <c r="AA12" s="246"/>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1"/>
      <c r="AC13" s="10">
        <f>IF(SUM(H13:Y13)&gt;0,1,0)</f>
        <v>0</v>
      </c>
      <c r="AD13" s="10" t="str">
        <f>IF(COUNT(H15:$Y$14995)=0,"",SUM(AC1:AC65533))</f>
        <v/>
      </c>
    </row>
    <row r="14" spans="5:45" s="244" customFormat="1" ht="25.5" customHeight="1">
      <c r="E14" s="241"/>
      <c r="F14" s="242"/>
      <c r="G14" s="242"/>
      <c r="H14" s="242"/>
      <c r="I14" s="242"/>
      <c r="J14" s="242"/>
      <c r="K14" s="242"/>
      <c r="L14" s="242"/>
      <c r="M14" s="242"/>
      <c r="N14" s="242"/>
      <c r="O14" s="242"/>
      <c r="P14" s="242"/>
      <c r="Q14" s="242"/>
      <c r="R14" s="242"/>
      <c r="S14" s="242"/>
      <c r="T14" s="242"/>
      <c r="U14" s="242"/>
      <c r="V14" s="242"/>
      <c r="W14" s="242"/>
      <c r="X14" s="242"/>
      <c r="Y14" s="242"/>
      <c r="Z14" s="242"/>
      <c r="AA14" s="243"/>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JQSfhZeh2zqzUhcHXRm6gcL4f8bB9ZF1F+YocoY6CiaG9cPJRQwX5aTPP0GdRBrkyYs5o8auq4TD8QqAekK6gQ==" saltValue="1ZZk+QTkY3uWORwX2NRcxg==" spinCount="100000"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1" t="s">
        <v>119</v>
      </c>
      <c r="F9" s="449" t="s">
        <v>118</v>
      </c>
      <c r="G9" s="449" t="s">
        <v>1</v>
      </c>
      <c r="H9" s="449" t="s">
        <v>3</v>
      </c>
      <c r="I9" s="449" t="s">
        <v>4</v>
      </c>
      <c r="J9" s="449" t="s">
        <v>5</v>
      </c>
      <c r="K9" s="449" t="s">
        <v>6</v>
      </c>
      <c r="L9" s="449" t="s">
        <v>7</v>
      </c>
      <c r="M9" s="449" t="s">
        <v>8</v>
      </c>
      <c r="N9" s="449"/>
      <c r="O9" s="449"/>
      <c r="P9" s="449"/>
      <c r="Q9" s="449" t="s">
        <v>9</v>
      </c>
      <c r="R9" s="531" t="s">
        <v>447</v>
      </c>
      <c r="S9" s="531" t="s">
        <v>116</v>
      </c>
      <c r="T9" s="449" t="s">
        <v>89</v>
      </c>
      <c r="U9" s="449" t="s">
        <v>12</v>
      </c>
      <c r="V9" s="449"/>
      <c r="W9" s="449" t="s">
        <v>13</v>
      </c>
      <c r="X9" s="449"/>
      <c r="Y9" s="449" t="s">
        <v>14</v>
      </c>
      <c r="Z9" s="449" t="s">
        <v>441</v>
      </c>
      <c r="AA9" s="531" t="s">
        <v>459</v>
      </c>
      <c r="AR9" t="s">
        <v>337</v>
      </c>
    </row>
    <row r="10" spans="5:45" ht="31.5" customHeight="1">
      <c r="E10" s="466"/>
      <c r="F10" s="449"/>
      <c r="G10" s="449"/>
      <c r="H10" s="449"/>
      <c r="I10" s="449"/>
      <c r="J10" s="449"/>
      <c r="K10" s="449"/>
      <c r="L10" s="449"/>
      <c r="M10" s="449" t="s">
        <v>15</v>
      </c>
      <c r="N10" s="449"/>
      <c r="O10" s="449"/>
      <c r="P10" s="449" t="s">
        <v>16</v>
      </c>
      <c r="Q10" s="449"/>
      <c r="R10" s="466"/>
      <c r="S10" s="466"/>
      <c r="T10" s="449"/>
      <c r="U10" s="449"/>
      <c r="V10" s="449"/>
      <c r="W10" s="449"/>
      <c r="X10" s="449"/>
      <c r="Y10" s="449"/>
      <c r="Z10" s="449"/>
      <c r="AA10" s="466"/>
      <c r="AR10" t="s">
        <v>338</v>
      </c>
    </row>
    <row r="11" spans="5:45" ht="78.75" customHeight="1">
      <c r="E11" s="448"/>
      <c r="F11" s="449"/>
      <c r="G11" s="449"/>
      <c r="H11" s="449"/>
      <c r="I11" s="449"/>
      <c r="J11" s="449"/>
      <c r="K11" s="449"/>
      <c r="L11" s="449"/>
      <c r="M11" s="27" t="s">
        <v>17</v>
      </c>
      <c r="N11" s="27" t="s">
        <v>18</v>
      </c>
      <c r="O11" s="27" t="s">
        <v>19</v>
      </c>
      <c r="P11" s="449"/>
      <c r="Q11" s="449"/>
      <c r="R11" s="448"/>
      <c r="S11" s="448"/>
      <c r="T11" s="449"/>
      <c r="U11" s="27" t="s">
        <v>20</v>
      </c>
      <c r="V11" s="27" t="s">
        <v>21</v>
      </c>
      <c r="W11" s="27" t="s">
        <v>20</v>
      </c>
      <c r="X11" s="27" t="s">
        <v>21</v>
      </c>
      <c r="Y11" s="449"/>
      <c r="Z11" s="449"/>
      <c r="AA11" s="448"/>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3"/>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HDtnpTLf7ZmJZ+A+uHwUV1iFV4KEkohKprfjn2JLM3OqB+iSLXXPq/ZaPNlX29K9I1xA27wwmhgGbYk85EUw+g==" saltValue="IU3g5Sy9s8jzv4ggteagJA==" spinCount="100000"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2025-06-18T06:44:19Z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68101d00-d71e-4aa4-8da4-c34692e44c02</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